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nterGage/Desktop/Compiled Figures and Additional Files/"/>
    </mc:Choice>
  </mc:AlternateContent>
  <xr:revisionPtr revIDLastSave="0" documentId="13_ncr:1_{AACE2084-C552-2D44-BE9F-FE85A96F12F3}" xr6:coauthVersionLast="45" xr6:coauthVersionMax="45" xr10:uidLastSave="{00000000-0000-0000-0000-000000000000}"/>
  <bookViews>
    <workbookView xWindow="0" yWindow="460" windowWidth="25600" windowHeight="14680" xr2:uid="{FB089B82-CF32-8744-A8FF-74A4742F6674}"/>
  </bookViews>
  <sheets>
    <sheet name="P.adleri G01" sheetId="2" r:id="rId1"/>
    <sheet name="P.gaboni G01" sheetId="4" r:id="rId2"/>
    <sheet name="P.blacklocki G01" sheetId="3" r:id="rId3"/>
    <sheet name="P.billcollinsi G01" sheetId="5" r:id="rId4"/>
    <sheet name="P.reichenowi G01" sheetId="6" r:id="rId5"/>
    <sheet name="P.praefalciparum G01" sheetId="7" r:id="rId6"/>
    <sheet name="P.falciparum 3d7" sheetId="1" r:id="rId7"/>
    <sheet name="P.relictum SGS1-like" sheetId="8" r:id="rId8"/>
    <sheet name="P.gallinaceum 8A" sheetId="9" r:id="rId9"/>
    <sheet name="P.berghei ANKA" sheetId="10" r:id="rId10"/>
    <sheet name="P.chabaudi CHAS" sheetId="12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40" i="5" l="1"/>
  <c r="K41" i="5"/>
  <c r="K39" i="5"/>
  <c r="C289" i="12" l="1"/>
  <c r="C290" i="12"/>
  <c r="C291" i="12"/>
  <c r="C292" i="12"/>
  <c r="C293" i="12"/>
  <c r="C294" i="12"/>
  <c r="C295" i="12"/>
  <c r="C288" i="12"/>
  <c r="C265" i="12"/>
  <c r="C266" i="12"/>
  <c r="C267" i="12"/>
  <c r="C268" i="12"/>
  <c r="C269" i="12"/>
  <c r="C264" i="12"/>
  <c r="C245" i="12"/>
  <c r="C244" i="12"/>
  <c r="C231" i="12"/>
  <c r="C232" i="12"/>
  <c r="C233" i="12"/>
  <c r="C234" i="12"/>
  <c r="C235" i="12"/>
  <c r="C236" i="12"/>
  <c r="C230" i="12"/>
  <c r="C205" i="12"/>
  <c r="C206" i="12"/>
  <c r="C207" i="12"/>
  <c r="C208" i="12"/>
  <c r="C209" i="12"/>
  <c r="C210" i="12"/>
  <c r="C211" i="12"/>
  <c r="C212" i="12"/>
  <c r="C213" i="12"/>
  <c r="C214" i="12"/>
  <c r="C215" i="12"/>
  <c r="C216" i="12"/>
  <c r="C217" i="12"/>
  <c r="C218" i="12"/>
  <c r="C219" i="12"/>
  <c r="C220" i="12"/>
  <c r="C221" i="12"/>
  <c r="C222" i="12"/>
  <c r="C223" i="12"/>
  <c r="C204" i="12"/>
  <c r="C174" i="12"/>
  <c r="C175" i="12"/>
  <c r="C176" i="12"/>
  <c r="C177" i="12"/>
  <c r="C178" i="12"/>
  <c r="C179" i="12"/>
  <c r="C180" i="12"/>
  <c r="C181" i="12"/>
  <c r="C182" i="12"/>
  <c r="C183" i="12"/>
  <c r="C184" i="12"/>
  <c r="C185" i="12"/>
  <c r="C186" i="12"/>
  <c r="C187" i="12"/>
  <c r="C188" i="12"/>
  <c r="C189" i="12"/>
  <c r="C173" i="12"/>
  <c r="C167" i="12"/>
  <c r="C168" i="12"/>
  <c r="C166" i="12"/>
  <c r="C140" i="12"/>
  <c r="C141" i="12"/>
  <c r="C142" i="12"/>
  <c r="C143" i="12"/>
  <c r="C144" i="12"/>
  <c r="C145" i="12"/>
  <c r="C146" i="12"/>
  <c r="C147" i="12"/>
  <c r="C148" i="12"/>
  <c r="C149" i="12"/>
  <c r="C150" i="12"/>
  <c r="C151" i="12"/>
  <c r="C139" i="12"/>
  <c r="C112" i="12"/>
  <c r="C113" i="12"/>
  <c r="C114" i="12"/>
  <c r="C115" i="12"/>
  <c r="C116" i="12"/>
  <c r="C117" i="12"/>
  <c r="C118" i="12"/>
  <c r="C119" i="12"/>
  <c r="C120" i="12"/>
  <c r="C121" i="12"/>
  <c r="C111" i="12"/>
  <c r="C87" i="12"/>
  <c r="C88" i="12"/>
  <c r="C89" i="12"/>
  <c r="C90" i="12"/>
  <c r="C91" i="12"/>
  <c r="C92" i="12"/>
  <c r="C93" i="12"/>
  <c r="C94" i="12"/>
  <c r="C95" i="12"/>
  <c r="C96" i="12"/>
  <c r="C97" i="12"/>
  <c r="C98" i="12"/>
  <c r="C99" i="12"/>
  <c r="C100" i="12"/>
  <c r="C101" i="12"/>
  <c r="C102" i="12"/>
  <c r="C103" i="12"/>
  <c r="C104" i="12"/>
  <c r="C86" i="12"/>
  <c r="C79" i="12"/>
  <c r="C80" i="12"/>
  <c r="C81" i="12"/>
  <c r="C82" i="12"/>
  <c r="C83" i="12"/>
  <c r="C78" i="12"/>
  <c r="C55" i="12"/>
  <c r="C56" i="12"/>
  <c r="C57" i="12"/>
  <c r="C58" i="12"/>
  <c r="C59" i="12"/>
  <c r="C60" i="12"/>
  <c r="C61" i="12"/>
  <c r="C62" i="12"/>
  <c r="C63" i="12"/>
  <c r="C64" i="12"/>
  <c r="C65" i="12"/>
  <c r="C66" i="12"/>
  <c r="C67" i="12"/>
  <c r="C54" i="12"/>
  <c r="C35" i="12"/>
  <c r="C36" i="12"/>
  <c r="C37" i="12"/>
  <c r="C38" i="12"/>
  <c r="C39" i="12"/>
  <c r="C40" i="12"/>
  <c r="C41" i="12"/>
  <c r="C42" i="12"/>
  <c r="C43" i="12"/>
  <c r="C44" i="12"/>
  <c r="C45" i="12"/>
  <c r="C46" i="12"/>
  <c r="C47" i="12"/>
  <c r="C48" i="12"/>
  <c r="C49" i="12"/>
  <c r="C34" i="12"/>
  <c r="C22" i="12"/>
  <c r="C23" i="12"/>
  <c r="C24" i="12"/>
  <c r="C25" i="12"/>
  <c r="C26" i="12"/>
  <c r="C27" i="12"/>
  <c r="C28" i="12"/>
  <c r="C29" i="12"/>
  <c r="C30" i="12"/>
  <c r="C21" i="12"/>
  <c r="K280" i="1" l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194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190" i="1"/>
  <c r="C189" i="1"/>
  <c r="K754" i="1" l="1"/>
  <c r="K758" i="1"/>
  <c r="K762" i="1"/>
  <c r="K766" i="1"/>
  <c r="K770" i="1"/>
  <c r="K591" i="1"/>
  <c r="K592" i="1" s="1"/>
  <c r="K320" i="1"/>
  <c r="K72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599" i="1"/>
  <c r="K207" i="10"/>
  <c r="K206" i="10"/>
  <c r="K205" i="10"/>
  <c r="K204" i="10"/>
  <c r="K203" i="10"/>
  <c r="K202" i="10"/>
  <c r="K201" i="10"/>
  <c r="K200" i="10"/>
  <c r="K199" i="10"/>
  <c r="K198" i="10"/>
  <c r="K197" i="10"/>
  <c r="K196" i="10"/>
  <c r="K195" i="10"/>
  <c r="K194" i="10"/>
  <c r="C193" i="10"/>
  <c r="K193" i="10" s="1"/>
  <c r="C192" i="10"/>
  <c r="K192" i="10" s="1"/>
  <c r="C191" i="10"/>
  <c r="K191" i="10" s="1"/>
  <c r="C190" i="10"/>
  <c r="K190" i="10" s="1"/>
  <c r="C189" i="10"/>
  <c r="K189" i="10" s="1"/>
  <c r="C188" i="10"/>
  <c r="K188" i="10" s="1"/>
  <c r="C187" i="10"/>
  <c r="K187" i="10" s="1"/>
  <c r="C186" i="10"/>
  <c r="K186" i="10" s="1"/>
  <c r="C185" i="10"/>
  <c r="K185" i="10" s="1"/>
  <c r="C184" i="10"/>
  <c r="K184" i="10" s="1"/>
  <c r="C183" i="10"/>
  <c r="K183" i="10" s="1"/>
  <c r="K182" i="10"/>
  <c r="K181" i="10"/>
  <c r="K180" i="10"/>
  <c r="K179" i="10"/>
  <c r="K178" i="10"/>
  <c r="K177" i="10"/>
  <c r="K176" i="10"/>
  <c r="K175" i="10"/>
  <c r="K174" i="10"/>
  <c r="K173" i="10"/>
  <c r="K172" i="10"/>
  <c r="K171" i="10"/>
  <c r="K170" i="10"/>
  <c r="C169" i="10"/>
  <c r="K169" i="10" s="1"/>
  <c r="C168" i="10"/>
  <c r="C167" i="10"/>
  <c r="K166" i="10"/>
  <c r="C165" i="10"/>
  <c r="K165" i="10" s="1"/>
  <c r="K163" i="10"/>
  <c r="K162" i="10"/>
  <c r="C159" i="10"/>
  <c r="K159" i="10" s="1"/>
  <c r="C158" i="10"/>
  <c r="K158" i="10" s="1"/>
  <c r="C157" i="10"/>
  <c r="K156" i="10"/>
  <c r="C155" i="10"/>
  <c r="K155" i="10" s="1"/>
  <c r="C154" i="10"/>
  <c r="K154" i="10" s="1"/>
  <c r="C153" i="10"/>
  <c r="K153" i="10" s="1"/>
  <c r="C152" i="10"/>
  <c r="K152" i="10" s="1"/>
  <c r="C151" i="10"/>
  <c r="K151" i="10" s="1"/>
  <c r="C150" i="10"/>
  <c r="K150" i="10" s="1"/>
  <c r="C149" i="10"/>
  <c r="K149" i="10" s="1"/>
  <c r="C148" i="10"/>
  <c r="K148" i="10" s="1"/>
  <c r="C147" i="10"/>
  <c r="K147" i="10" s="1"/>
  <c r="C146" i="10"/>
  <c r="K146" i="10" s="1"/>
  <c r="C145" i="10"/>
  <c r="K145" i="10" s="1"/>
  <c r="C144" i="10"/>
  <c r="K144" i="10" s="1"/>
  <c r="C143" i="10"/>
  <c r="K143" i="10" s="1"/>
  <c r="C142" i="10"/>
  <c r="K142" i="10" s="1"/>
  <c r="C141" i="10"/>
  <c r="K141" i="10" s="1"/>
  <c r="C140" i="10"/>
  <c r="K140" i="10" s="1"/>
  <c r="C139" i="10"/>
  <c r="K139" i="10" s="1"/>
  <c r="C138" i="10"/>
  <c r="K138" i="10" s="1"/>
  <c r="C137" i="10"/>
  <c r="K137" i="10" s="1"/>
  <c r="C136" i="10"/>
  <c r="K136" i="10" s="1"/>
  <c r="C135" i="10"/>
  <c r="K135" i="10" s="1"/>
  <c r="C134" i="10"/>
  <c r="K134" i="10" s="1"/>
  <c r="C133" i="10"/>
  <c r="K133" i="10" s="1"/>
  <c r="C132" i="10"/>
  <c r="K132" i="10" s="1"/>
  <c r="C131" i="10"/>
  <c r="K131" i="10" s="1"/>
  <c r="C130" i="10"/>
  <c r="K130" i="10" s="1"/>
  <c r="C129" i="10"/>
  <c r="K129" i="10" s="1"/>
  <c r="C128" i="10"/>
  <c r="K128" i="10" s="1"/>
  <c r="K127" i="10"/>
  <c r="K126" i="10"/>
  <c r="K125" i="10"/>
  <c r="K124" i="10"/>
  <c r="K123" i="10"/>
  <c r="K122" i="10"/>
  <c r="K121" i="10"/>
  <c r="K120" i="10"/>
  <c r="K119" i="10"/>
  <c r="K118" i="10"/>
  <c r="K117" i="10"/>
  <c r="K116" i="10"/>
  <c r="K115" i="10"/>
  <c r="K114" i="10"/>
  <c r="C112" i="10"/>
  <c r="K112" i="10" s="1"/>
  <c r="C111" i="10"/>
  <c r="K111" i="10" s="1"/>
  <c r="C110" i="10"/>
  <c r="K110" i="10" s="1"/>
  <c r="C109" i="10"/>
  <c r="K109" i="10" s="1"/>
  <c r="C108" i="10"/>
  <c r="K108" i="10" s="1"/>
  <c r="C107" i="10"/>
  <c r="K107" i="10" s="1"/>
  <c r="C106" i="10"/>
  <c r="K106" i="10" s="1"/>
  <c r="C105" i="10"/>
  <c r="K105" i="10" s="1"/>
  <c r="C104" i="10"/>
  <c r="K104" i="10" s="1"/>
  <c r="C103" i="10"/>
  <c r="K103" i="10" s="1"/>
  <c r="C102" i="10"/>
  <c r="K101" i="10"/>
  <c r="C100" i="10"/>
  <c r="K99" i="10"/>
  <c r="K98" i="10"/>
  <c r="K97" i="10"/>
  <c r="K96" i="10"/>
  <c r="K95" i="10"/>
  <c r="K94" i="10"/>
  <c r="K93" i="10"/>
  <c r="C90" i="10"/>
  <c r="K90" i="10" s="1"/>
  <c r="C89" i="10"/>
  <c r="K89" i="10" s="1"/>
  <c r="C88" i="10"/>
  <c r="K88" i="10" s="1"/>
  <c r="C87" i="10"/>
  <c r="K87" i="10" s="1"/>
  <c r="C86" i="10"/>
  <c r="K86" i="10" s="1"/>
  <c r="C85" i="10"/>
  <c r="K85" i="10" s="1"/>
  <c r="C84" i="10"/>
  <c r="K84" i="10" s="1"/>
  <c r="C83" i="10"/>
  <c r="K83" i="10" s="1"/>
  <c r="C82" i="10"/>
  <c r="K82" i="10" s="1"/>
  <c r="C81" i="10"/>
  <c r="K81" i="10" s="1"/>
  <c r="C80" i="10"/>
  <c r="B79" i="10"/>
  <c r="K79" i="10" s="1"/>
  <c r="C78" i="10"/>
  <c r="K78" i="10" s="1"/>
  <c r="C77" i="10"/>
  <c r="K77" i="10" s="1"/>
  <c r="C76" i="10"/>
  <c r="C75" i="10"/>
  <c r="K75" i="10" s="1"/>
  <c r="C74" i="10"/>
  <c r="K74" i="10" s="1"/>
  <c r="C73" i="10"/>
  <c r="K73" i="10" s="1"/>
  <c r="C72" i="10"/>
  <c r="C71" i="10"/>
  <c r="K71" i="10" s="1"/>
  <c r="C70" i="10"/>
  <c r="K70" i="10" s="1"/>
  <c r="K69" i="10"/>
  <c r="C69" i="10"/>
  <c r="C68" i="10"/>
  <c r="K68" i="10" s="1"/>
  <c r="C67" i="10"/>
  <c r="K67" i="10" s="1"/>
  <c r="C66" i="10"/>
  <c r="K66" i="10" s="1"/>
  <c r="K65" i="10"/>
  <c r="K64" i="10"/>
  <c r="K63" i="10"/>
  <c r="C62" i="10"/>
  <c r="K62" i="10" s="1"/>
  <c r="C61" i="10"/>
  <c r="K61" i="10" s="1"/>
  <c r="K60" i="10"/>
  <c r="K59" i="10"/>
  <c r="K58" i="10"/>
  <c r="K57" i="10"/>
  <c r="K56" i="10"/>
  <c r="K55" i="10"/>
  <c r="C53" i="10"/>
  <c r="K53" i="10" s="1"/>
  <c r="C52" i="10"/>
  <c r="K52" i="10" s="1"/>
  <c r="C51" i="10"/>
  <c r="K51" i="10" s="1"/>
  <c r="C50" i="10"/>
  <c r="K50" i="10" s="1"/>
  <c r="C49" i="10"/>
  <c r="K49" i="10" s="1"/>
  <c r="C48" i="10"/>
  <c r="K48" i="10" s="1"/>
  <c r="C47" i="10"/>
  <c r="K47" i="10" s="1"/>
  <c r="C46" i="10"/>
  <c r="K46" i="10" s="1"/>
  <c r="C45" i="10"/>
  <c r="K45" i="10" s="1"/>
  <c r="C44" i="10"/>
  <c r="K44" i="10" s="1"/>
  <c r="C43" i="10"/>
  <c r="K43" i="10" s="1"/>
  <c r="C42" i="10"/>
  <c r="K42" i="10" s="1"/>
  <c r="C41" i="10"/>
  <c r="K41" i="10" s="1"/>
  <c r="C40" i="10"/>
  <c r="K40" i="10" s="1"/>
  <c r="C39" i="10"/>
  <c r="K39" i="10" s="1"/>
  <c r="C38" i="10"/>
  <c r="K38" i="10" s="1"/>
  <c r="C37" i="10"/>
  <c r="K37" i="10" s="1"/>
  <c r="C36" i="10"/>
  <c r="K36" i="10" s="1"/>
  <c r="C35" i="10"/>
  <c r="K35" i="10" s="1"/>
  <c r="C34" i="10"/>
  <c r="K34" i="10" s="1"/>
  <c r="K33" i="10"/>
  <c r="K32" i="10"/>
  <c r="K31" i="10"/>
  <c r="K30" i="10"/>
  <c r="K29" i="10"/>
  <c r="K28" i="10"/>
  <c r="K27" i="10"/>
  <c r="K26" i="10"/>
  <c r="K25" i="10"/>
  <c r="C23" i="10"/>
  <c r="K23" i="10" s="1"/>
  <c r="C22" i="10"/>
  <c r="K22" i="10" s="1"/>
  <c r="C21" i="10"/>
  <c r="K21" i="10" s="1"/>
  <c r="C20" i="10"/>
  <c r="K20" i="10" s="1"/>
  <c r="C19" i="10"/>
  <c r="K19" i="10" s="1"/>
  <c r="K18" i="10"/>
  <c r="C18" i="10"/>
  <c r="C17" i="10"/>
  <c r="K17" i="10" s="1"/>
  <c r="C16" i="10"/>
  <c r="K16" i="10" s="1"/>
  <c r="C15" i="10"/>
  <c r="K15" i="10" s="1"/>
  <c r="C14" i="10"/>
  <c r="K14" i="10" s="1"/>
  <c r="C13" i="10"/>
  <c r="K13" i="10" s="1"/>
  <c r="C12" i="10"/>
  <c r="K12" i="10" s="1"/>
  <c r="C11" i="10"/>
  <c r="K11" i="10" s="1"/>
  <c r="K10" i="10"/>
  <c r="C10" i="10"/>
  <c r="C9" i="10"/>
  <c r="K9" i="10" s="1"/>
  <c r="C8" i="10"/>
  <c r="K8" i="10" s="1"/>
  <c r="C7" i="10"/>
  <c r="K7" i="10" s="1"/>
  <c r="C6" i="10"/>
  <c r="K6" i="10" s="1"/>
  <c r="C5" i="10"/>
  <c r="K5" i="10" s="1"/>
  <c r="C4" i="10"/>
  <c r="C3" i="10"/>
  <c r="K29" i="9"/>
  <c r="K28" i="9"/>
  <c r="K27" i="9"/>
  <c r="K22" i="9"/>
  <c r="K21" i="9"/>
  <c r="K20" i="9"/>
  <c r="K19" i="9"/>
  <c r="K15" i="9"/>
  <c r="K14" i="9"/>
  <c r="K65" i="8"/>
  <c r="K64" i="8"/>
  <c r="K63" i="8"/>
  <c r="K62" i="8"/>
  <c r="K61" i="8"/>
  <c r="K60" i="8"/>
  <c r="K59" i="8"/>
  <c r="K58" i="8"/>
  <c r="K57" i="8"/>
  <c r="K56" i="8"/>
  <c r="C49" i="8"/>
  <c r="K48" i="8"/>
  <c r="C48" i="8"/>
  <c r="C47" i="8"/>
  <c r="K47" i="8" s="1"/>
  <c r="K46" i="8"/>
  <c r="C46" i="8"/>
  <c r="C45" i="8"/>
  <c r="C44" i="8"/>
  <c r="C43" i="8"/>
  <c r="C42" i="8"/>
  <c r="K42" i="8" s="1"/>
  <c r="C41" i="8"/>
  <c r="K41" i="8" s="1"/>
  <c r="C40" i="8"/>
  <c r="K40" i="8" s="1"/>
  <c r="C39" i="8"/>
  <c r="K39" i="8" s="1"/>
  <c r="C38" i="8"/>
  <c r="K38" i="8" s="1"/>
  <c r="C37" i="8"/>
  <c r="K37" i="8" s="1"/>
  <c r="C36" i="8"/>
  <c r="K36" i="8" s="1"/>
  <c r="C35" i="8"/>
  <c r="K35" i="8" s="1"/>
  <c r="C34" i="8"/>
  <c r="K34" i="8" s="1"/>
  <c r="C33" i="8"/>
  <c r="K33" i="8" s="1"/>
  <c r="C32" i="8"/>
  <c r="K32" i="8" s="1"/>
  <c r="C31" i="8"/>
  <c r="K31" i="8" s="1"/>
  <c r="C30" i="8"/>
  <c r="C29" i="8"/>
  <c r="K29" i="8" s="1"/>
  <c r="C28" i="8"/>
  <c r="K28" i="8" s="1"/>
  <c r="K27" i="8"/>
  <c r="C27" i="8"/>
  <c r="C26" i="8"/>
  <c r="C25" i="8"/>
  <c r="K25" i="8" s="1"/>
  <c r="C24" i="8"/>
  <c r="K24" i="8" s="1"/>
  <c r="C23" i="8"/>
  <c r="K23" i="8" s="1"/>
  <c r="C22" i="8"/>
  <c r="K22" i="8" s="1"/>
  <c r="C21" i="8"/>
  <c r="K21" i="8" s="1"/>
  <c r="C20" i="8"/>
  <c r="C19" i="8"/>
  <c r="C18" i="8"/>
  <c r="C17" i="8"/>
  <c r="C16" i="8"/>
  <c r="C15" i="8"/>
  <c r="C14" i="8"/>
  <c r="C13" i="8"/>
  <c r="C12" i="8"/>
  <c r="C10" i="8"/>
  <c r="C9" i="8"/>
  <c r="C7" i="8"/>
  <c r="C5" i="8"/>
  <c r="C3" i="8"/>
  <c r="C2" i="8"/>
  <c r="C82" i="7"/>
  <c r="C81" i="7"/>
  <c r="C80" i="7"/>
  <c r="C79" i="7"/>
  <c r="C78" i="7"/>
  <c r="C76" i="7"/>
  <c r="C75" i="7"/>
  <c r="C74" i="7"/>
  <c r="C73" i="7"/>
  <c r="C72" i="7"/>
  <c r="C63" i="7"/>
  <c r="C62" i="7"/>
  <c r="C61" i="7"/>
  <c r="C60" i="7"/>
  <c r="C49" i="7"/>
  <c r="C48" i="7"/>
  <c r="C47" i="7"/>
  <c r="C43" i="7"/>
  <c r="C42" i="7"/>
  <c r="C41" i="7"/>
  <c r="C40" i="7"/>
  <c r="C39" i="7"/>
  <c r="C38" i="7"/>
  <c r="K35" i="7"/>
  <c r="K34" i="7"/>
  <c r="K33" i="7"/>
  <c r="K32" i="7"/>
  <c r="C30" i="7"/>
  <c r="C24" i="7"/>
  <c r="C22" i="7"/>
  <c r="C21" i="7"/>
  <c r="C20" i="7"/>
  <c r="C19" i="7"/>
  <c r="C18" i="7"/>
  <c r="C17" i="7"/>
  <c r="C14" i="7"/>
  <c r="C10" i="7"/>
  <c r="C9" i="7"/>
  <c r="C5" i="7"/>
  <c r="C4" i="7"/>
  <c r="C3" i="7"/>
  <c r="C150" i="6"/>
  <c r="C149" i="6"/>
  <c r="C148" i="6"/>
  <c r="C147" i="6"/>
  <c r="C146" i="6"/>
  <c r="C145" i="6"/>
  <c r="C144" i="6"/>
  <c r="C143" i="6"/>
  <c r="C142" i="6"/>
  <c r="C141" i="6"/>
  <c r="C140" i="6"/>
  <c r="C139" i="6"/>
  <c r="C122" i="6"/>
  <c r="C121" i="6"/>
  <c r="C120" i="6"/>
  <c r="C119" i="6"/>
  <c r="C111" i="6"/>
  <c r="C110" i="6"/>
  <c r="C109" i="6"/>
  <c r="C108" i="6"/>
  <c r="C107" i="6"/>
  <c r="C106" i="6"/>
  <c r="C103" i="6"/>
  <c r="C102" i="6"/>
  <c r="C101" i="6"/>
  <c r="C100" i="6"/>
  <c r="C99" i="6"/>
  <c r="C96" i="6"/>
  <c r="C95" i="6"/>
  <c r="C94" i="6"/>
  <c r="C93" i="6"/>
  <c r="C91" i="6"/>
  <c r="C90" i="6"/>
  <c r="C89" i="6"/>
  <c r="C88" i="6"/>
  <c r="K87" i="6"/>
  <c r="K86" i="6"/>
  <c r="K85" i="6"/>
  <c r="K84" i="6"/>
  <c r="K83" i="6"/>
  <c r="K82" i="6"/>
  <c r="K81" i="6"/>
  <c r="K80" i="6"/>
  <c r="K79" i="6"/>
  <c r="C77" i="6"/>
  <c r="C76" i="6"/>
  <c r="C75" i="6"/>
  <c r="C69" i="6"/>
  <c r="C68" i="6"/>
  <c r="C67" i="6"/>
  <c r="C31" i="6"/>
  <c r="C30" i="6"/>
  <c r="C29" i="6"/>
  <c r="C28" i="6"/>
  <c r="C27" i="6"/>
  <c r="C26" i="6"/>
  <c r="C25" i="6"/>
  <c r="C24" i="6"/>
  <c r="C23" i="6"/>
  <c r="C22" i="6"/>
  <c r="C21" i="6"/>
  <c r="C20" i="6"/>
  <c r="C19" i="6"/>
  <c r="K15" i="6"/>
  <c r="K14" i="6"/>
  <c r="K13" i="6"/>
  <c r="K12" i="6"/>
  <c r="K11" i="6"/>
  <c r="K10" i="6"/>
  <c r="K9" i="6"/>
  <c r="C5" i="6"/>
  <c r="C4" i="6"/>
  <c r="C2" i="6"/>
  <c r="C70" i="5"/>
  <c r="C69" i="5"/>
  <c r="C67" i="5"/>
  <c r="C66" i="5"/>
  <c r="C62" i="5"/>
  <c r="C61" i="5"/>
  <c r="C55" i="5"/>
  <c r="C54" i="5"/>
  <c r="C53" i="5"/>
  <c r="C52" i="5"/>
  <c r="C51" i="5"/>
  <c r="C50" i="5"/>
  <c r="C49" i="5"/>
  <c r="C48" i="5"/>
  <c r="C42" i="5"/>
  <c r="C37" i="5"/>
  <c r="C36" i="5"/>
  <c r="C35" i="5"/>
  <c r="C32" i="5"/>
  <c r="C30" i="5"/>
  <c r="C29" i="5"/>
  <c r="C28" i="5"/>
  <c r="C27" i="5"/>
  <c r="C26" i="5"/>
  <c r="C25" i="5"/>
  <c r="C24" i="5"/>
  <c r="C14" i="5"/>
  <c r="C12" i="5"/>
  <c r="C10" i="5"/>
  <c r="C7" i="5"/>
  <c r="C6" i="5"/>
  <c r="C5" i="5"/>
  <c r="C26" i="4"/>
  <c r="C22" i="4"/>
  <c r="C21" i="4"/>
  <c r="C20" i="4"/>
  <c r="C19" i="4"/>
  <c r="C17" i="4"/>
  <c r="C16" i="4"/>
  <c r="C15" i="4"/>
  <c r="C13" i="4"/>
  <c r="C12" i="4"/>
  <c r="C11" i="4"/>
  <c r="C10" i="4"/>
  <c r="C7" i="4"/>
  <c r="C6" i="4"/>
  <c r="C4" i="4"/>
  <c r="C49" i="3"/>
  <c r="C48" i="3"/>
  <c r="K48" i="3" s="1"/>
  <c r="C47" i="3"/>
  <c r="K47" i="3" s="1"/>
  <c r="C46" i="3"/>
  <c r="C44" i="3"/>
  <c r="C43" i="3"/>
  <c r="C41" i="3"/>
  <c r="C40" i="3"/>
  <c r="C39" i="3"/>
  <c r="K39" i="3" s="1"/>
  <c r="C38" i="3"/>
  <c r="K38" i="3" s="1"/>
  <c r="C37" i="3"/>
  <c r="K37" i="3" s="1"/>
  <c r="C36" i="3"/>
  <c r="C34" i="3"/>
  <c r="C33" i="3"/>
  <c r="C32" i="3"/>
  <c r="C31" i="3"/>
  <c r="C30" i="3"/>
  <c r="C29" i="3"/>
  <c r="C28" i="3"/>
  <c r="C27" i="3"/>
  <c r="C26" i="3"/>
  <c r="C19" i="3"/>
  <c r="C18" i="3"/>
  <c r="C17" i="3"/>
  <c r="C14" i="3"/>
  <c r="C13" i="3"/>
  <c r="C12" i="3"/>
  <c r="C11" i="3"/>
  <c r="C4" i="3"/>
  <c r="C3" i="3"/>
  <c r="C2" i="3"/>
  <c r="C27" i="2"/>
  <c r="C26" i="2"/>
  <c r="C25" i="2"/>
  <c r="C24" i="2"/>
  <c r="C23" i="2"/>
  <c r="C22" i="2"/>
  <c r="C20" i="2"/>
  <c r="C19" i="2"/>
  <c r="C18" i="2"/>
  <c r="C17" i="2"/>
  <c r="C15" i="2"/>
  <c r="C14" i="2"/>
  <c r="C13" i="2"/>
  <c r="C12" i="2"/>
  <c r="C11" i="2"/>
  <c r="C5" i="2"/>
  <c r="C4" i="2"/>
  <c r="C3" i="2"/>
  <c r="C2" i="2"/>
  <c r="K817" i="1"/>
  <c r="K816" i="1"/>
  <c r="K815" i="1"/>
  <c r="K814" i="1"/>
  <c r="K813" i="1"/>
  <c r="K812" i="1"/>
  <c r="K811" i="1"/>
  <c r="K810" i="1"/>
  <c r="K809" i="1"/>
  <c r="K808" i="1"/>
  <c r="K807" i="1"/>
  <c r="K806" i="1"/>
  <c r="K805" i="1"/>
  <c r="K804" i="1"/>
  <c r="K803" i="1"/>
  <c r="K802" i="1"/>
  <c r="K801" i="1"/>
  <c r="K800" i="1"/>
  <c r="K799" i="1"/>
  <c r="K798" i="1"/>
  <c r="K797" i="1"/>
  <c r="K796" i="1"/>
  <c r="K795" i="1"/>
  <c r="K794" i="1"/>
  <c r="K793" i="1"/>
  <c r="K792" i="1"/>
  <c r="K791" i="1"/>
  <c r="K790" i="1"/>
  <c r="K789" i="1"/>
  <c r="K788" i="1"/>
  <c r="K787" i="1"/>
  <c r="K785" i="1"/>
  <c r="K784" i="1"/>
  <c r="K783" i="1"/>
  <c r="K782" i="1"/>
  <c r="K781" i="1"/>
  <c r="K780" i="1"/>
  <c r="K779" i="1"/>
  <c r="K778" i="1"/>
  <c r="K777" i="1"/>
  <c r="K774" i="1"/>
  <c r="K773" i="1"/>
  <c r="C771" i="1"/>
  <c r="K771" i="1" s="1"/>
  <c r="C770" i="1"/>
  <c r="C769" i="1"/>
  <c r="K769" i="1" s="1"/>
  <c r="C768" i="1"/>
  <c r="K768" i="1" s="1"/>
  <c r="C767" i="1"/>
  <c r="K767" i="1" s="1"/>
  <c r="C766" i="1"/>
  <c r="C765" i="1"/>
  <c r="K765" i="1" s="1"/>
  <c r="C764" i="1"/>
  <c r="K764" i="1" s="1"/>
  <c r="C763" i="1"/>
  <c r="K763" i="1" s="1"/>
  <c r="C762" i="1"/>
  <c r="C761" i="1"/>
  <c r="K761" i="1" s="1"/>
  <c r="C760" i="1"/>
  <c r="K760" i="1" s="1"/>
  <c r="C759" i="1"/>
  <c r="K759" i="1" s="1"/>
  <c r="C758" i="1"/>
  <c r="C757" i="1"/>
  <c r="K757" i="1" s="1"/>
  <c r="C756" i="1"/>
  <c r="K756" i="1" s="1"/>
  <c r="C755" i="1"/>
  <c r="K755" i="1" s="1"/>
  <c r="C754" i="1"/>
  <c r="C753" i="1"/>
  <c r="K753" i="1" s="1"/>
  <c r="C752" i="1"/>
  <c r="K752" i="1" s="1"/>
  <c r="C751" i="1"/>
  <c r="K751" i="1" s="1"/>
  <c r="C750" i="1"/>
  <c r="K750" i="1" s="1"/>
  <c r="C749" i="1"/>
  <c r="C748" i="1"/>
  <c r="C747" i="1"/>
  <c r="C746" i="1"/>
  <c r="C745" i="1"/>
  <c r="K480" i="1"/>
  <c r="K479" i="1"/>
  <c r="K478" i="1"/>
  <c r="K477" i="1"/>
  <c r="K411" i="1"/>
  <c r="K410" i="1"/>
  <c r="K409" i="1"/>
  <c r="K408" i="1"/>
  <c r="K407" i="1"/>
  <c r="K406" i="1"/>
  <c r="K405" i="1"/>
  <c r="K404" i="1"/>
  <c r="K403" i="1"/>
  <c r="K402" i="1"/>
  <c r="K401" i="1"/>
  <c r="K400" i="1"/>
  <c r="K399" i="1"/>
  <c r="K398" i="1"/>
  <c r="K336" i="1"/>
  <c r="K335" i="1"/>
  <c r="K334" i="1"/>
  <c r="K333" i="1"/>
  <c r="K332" i="1"/>
  <c r="K331" i="1"/>
  <c r="K330" i="1"/>
  <c r="K329" i="1"/>
  <c r="K328" i="1"/>
  <c r="K327" i="1"/>
</calcChain>
</file>

<file path=xl/sharedStrings.xml><?xml version="1.0" encoding="utf-8"?>
<sst xmlns="http://schemas.openxmlformats.org/spreadsheetml/2006/main" count="12490" uniqueCount="1700">
  <si>
    <t>Chromosome</t>
  </si>
  <si>
    <t>Location</t>
  </si>
  <si>
    <t>RC_Location Calculated</t>
  </si>
  <si>
    <t>PQS Length</t>
  </si>
  <si>
    <t>PQS</t>
  </si>
  <si>
    <t>Telomere?</t>
  </si>
  <si>
    <t>upsB?</t>
  </si>
  <si>
    <t>Coding, upstream, or downstream?</t>
  </si>
  <si>
    <t>Nearest gene ID</t>
  </si>
  <si>
    <t>Strand (cf gene or nearest gene)</t>
  </si>
  <si>
    <t>Distance from nearest gene</t>
  </si>
  <si>
    <t>Gene Annotation</t>
  </si>
  <si>
    <r>
      <t>GGG</t>
    </r>
    <r>
      <rPr>
        <sz val="12"/>
        <color rgb="FF303030"/>
        <rFont val="Calibri (Body)"/>
      </rPr>
      <t>TTCCCCCCGAA</t>
    </r>
    <r>
      <rPr>
        <u/>
        <sz val="12"/>
        <color rgb="FF0000FF"/>
        <rFont val="Calibri (Body)"/>
      </rPr>
      <t>GGGGGG</t>
    </r>
    <r>
      <rPr>
        <sz val="12"/>
        <color rgb="FF303030"/>
        <rFont val="Calibri (Body)"/>
      </rPr>
      <t>ATATAACCAGT</t>
    </r>
    <r>
      <rPr>
        <u/>
        <sz val="12"/>
        <color rgb="FF0000FF"/>
        <rFont val="Calibri (Body)"/>
      </rPr>
      <t>GGG</t>
    </r>
  </si>
  <si>
    <t>None</t>
  </si>
  <si>
    <r>
      <t>GGG</t>
    </r>
    <r>
      <rPr>
        <sz val="12"/>
        <color rgb="FF303030"/>
        <rFont val="Calibri (Body)"/>
      </rPr>
      <t>TTAA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TATACATTTA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GTTA</t>
    </r>
    <r>
      <rPr>
        <u/>
        <sz val="12"/>
        <color rgb="FF0000FF"/>
        <rFont val="Calibri (Body)"/>
      </rPr>
      <t>GGG</t>
    </r>
  </si>
  <si>
    <t>Yes</t>
  </si>
  <si>
    <t>Ups</t>
  </si>
  <si>
    <t>PF3D7_0100100.1</t>
  </si>
  <si>
    <t>erythrocyte membrane protein 1, PfEMP1</t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</si>
  <si>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</si>
  <si>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</si>
  <si>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TTCCGGGTTTA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</si>
  <si>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TTTAGTGTTTA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</si>
  <si>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</si>
  <si>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</si>
  <si>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</si>
  <si>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t>1_RC</t>
  </si>
  <si>
    <r>
      <t>GGG</t>
    </r>
    <r>
      <rPr>
        <sz val="12"/>
        <color rgb="FF303030"/>
        <rFont val="Calibri (Body)"/>
      </rPr>
      <t>TTAA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TATAACTTTA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GTTA</t>
    </r>
    <r>
      <rPr>
        <u/>
        <sz val="12"/>
        <color rgb="FF0000FF"/>
        <rFont val="Calibri (Body)"/>
      </rPr>
      <t>GGG</t>
    </r>
  </si>
  <si>
    <t>PF3D7_0115700.1</t>
  </si>
  <si>
    <r>
      <t>GGG</t>
    </r>
    <r>
      <rPr>
        <sz val="12"/>
        <color rgb="FF303030"/>
        <rFont val="Calibri (Body)"/>
      </rPr>
      <t>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</t>
    </r>
    <r>
      <rPr>
        <u/>
        <sz val="12"/>
        <color rgb="FF0000FF"/>
        <rFont val="Calibri (Body)"/>
      </rPr>
      <t>GGG</t>
    </r>
  </si>
  <si>
    <t>Down</t>
  </si>
  <si>
    <t>PF3D7_0110600.1</t>
  </si>
  <si>
    <t>phosphatidylinositol-4-phosphate 5-kinase</t>
  </si>
  <si>
    <r>
      <t>GGG</t>
    </r>
    <r>
      <rPr>
        <sz val="12"/>
        <color rgb="FF303030"/>
        <rFont val="Calibri (Body)"/>
      </rPr>
      <t>TACTAATTTTT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TACAAAG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ACTAAAACAT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</si>
  <si>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</si>
  <si>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</si>
  <si>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</si>
  <si>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</si>
  <si>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CGTTTTT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AAAACAT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</si>
  <si>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CAAAGGA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AGCTGCAC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TAATTCAA</t>
    </r>
    <r>
      <rPr>
        <u/>
        <sz val="12"/>
        <color rgb="FF0000FF"/>
        <rFont val="Calibri (Body)"/>
      </rPr>
      <t>GGG</t>
    </r>
  </si>
  <si>
    <t>In</t>
  </si>
  <si>
    <t>PF3D7_0222700.1</t>
  </si>
  <si>
    <t>rifin</t>
  </si>
  <si>
    <r>
      <t>GGG</t>
    </r>
    <r>
      <rPr>
        <sz val="12"/>
        <color rgb="FF303030"/>
        <rFont val="Calibri (Body)"/>
      </rPr>
      <t>TACTAATTTTT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TACAAAG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ACCAAAACAT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</si>
  <si>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</si>
  <si>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</si>
  <si>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TTTAGGTGTCA</t>
    </r>
    <r>
      <rPr>
        <u/>
        <sz val="12"/>
        <color rgb="FF0000FF"/>
        <rFont val="Calibri (Body)"/>
      </rPr>
      <t>GGG</t>
    </r>
  </si>
  <si>
    <t>2_RC</t>
  </si>
  <si>
    <t>PF3D7_0223500.1</t>
  </si>
  <si>
    <r>
      <t>GGG</t>
    </r>
    <r>
      <rPr>
        <sz val="12"/>
        <color rgb="FF303030"/>
        <rFont val="Calibri (Body)"/>
      </rPr>
      <t>CAAAAT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CAAAAT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CAAAAT</t>
    </r>
    <r>
      <rPr>
        <u/>
        <sz val="12"/>
        <color rgb="FF0000FF"/>
        <rFont val="Calibri (Body)"/>
      </rPr>
      <t>GGG</t>
    </r>
  </si>
  <si>
    <t>PF3D7_0216800.1</t>
  </si>
  <si>
    <t>TMEM121 domain-containing protein, putative</t>
  </si>
  <si>
    <r>
      <t>GGG</t>
    </r>
    <r>
      <rPr>
        <sz val="12"/>
        <color rgb="FF303030"/>
        <rFont val="Calibri (Body)"/>
      </rPr>
      <t>GAAAATGGA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AAACCAAAT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GAAAATGG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</si>
  <si>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AAT</t>
    </r>
    <r>
      <rPr>
        <u/>
        <sz val="12"/>
        <color rgb="FF0000FF"/>
        <rFont val="Calibri (Body)"/>
      </rPr>
      <t>GGG</t>
    </r>
  </si>
  <si>
    <t>PF3D7_0205400.1</t>
  </si>
  <si>
    <t>PCI domain-containing protein, putative</t>
  </si>
  <si>
    <r>
      <t>GGG</t>
    </r>
    <r>
      <rPr>
        <sz val="12"/>
        <color rgb="FF303030"/>
        <rFont val="Calibri (Body)"/>
      </rPr>
      <t>TACTAATTTTT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TACAAAG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ACAGAAACAT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</si>
  <si>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</si>
  <si>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</si>
  <si>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</si>
  <si>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</si>
  <si>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</si>
  <si>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</si>
  <si>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TTTGGGTTTCA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</si>
  <si>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</si>
  <si>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</si>
  <si>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t>PF3D7_0300100.1</t>
  </si>
  <si>
    <r>
      <t>GGG</t>
    </r>
    <r>
      <rPr>
        <sz val="12"/>
        <color rgb="FF303030"/>
        <rFont val="Calibri (Body)"/>
      </rPr>
      <t>TTTGCATTT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TTTGCATTT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TTTGCATTT</t>
    </r>
    <r>
      <rPr>
        <u/>
        <sz val="12"/>
        <color rgb="FF0000FF"/>
        <rFont val="Calibri (Body)"/>
      </rPr>
      <t>GGG</t>
    </r>
  </si>
  <si>
    <t>PF3D7_0304600.1</t>
  </si>
  <si>
    <t>circumsporozoite (CS) protein</t>
  </si>
  <si>
    <r>
      <t>GGGGGG</t>
    </r>
    <r>
      <rPr>
        <sz val="12"/>
        <color rgb="FF303030"/>
        <rFont val="Calibri (Body)"/>
      </rPr>
      <t>AGG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</t>
    </r>
    <r>
      <rPr>
        <u/>
        <sz val="12"/>
        <color rgb="FF0000FF"/>
        <rFont val="Calibri (Body)"/>
      </rPr>
      <t>GGG</t>
    </r>
  </si>
  <si>
    <t>PF3D7_0324900.1</t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</si>
  <si>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</si>
  <si>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TTTATGGTTTA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</si>
  <si>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</si>
  <si>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</si>
  <si>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</si>
  <si>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</si>
  <si>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</si>
  <si>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</si>
  <si>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</si>
  <si>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</si>
  <si>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</si>
  <si>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</si>
  <si>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</si>
  <si>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</si>
  <si>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</si>
  <si>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</si>
  <si>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</si>
  <si>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</si>
  <si>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</si>
  <si>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</si>
  <si>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</si>
  <si>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</si>
  <si>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</si>
  <si>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t>3_RC</t>
  </si>
  <si>
    <r>
      <t>GGG</t>
    </r>
    <r>
      <rPr>
        <sz val="12"/>
        <color rgb="FF303030"/>
        <rFont val="Calibri (Body)"/>
      </rPr>
      <t>TAAATATTAAG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TAAAAATTAAA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TAAATATTAAA</t>
    </r>
    <r>
      <rPr>
        <u/>
        <sz val="12"/>
        <color rgb="FF0000FF"/>
        <rFont val="Calibri (Body)"/>
      </rPr>
      <t>GGG</t>
    </r>
  </si>
  <si>
    <t>PF3D7_0320400.1</t>
  </si>
  <si>
    <t>oocyst capsule protein Cap380</t>
  </si>
  <si>
    <r>
      <t>GGGGGGGG</t>
    </r>
    <r>
      <rPr>
        <sz val="12"/>
        <color rgb="FF303030"/>
        <rFont val="Calibri (Body)"/>
      </rPr>
      <t>A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TAAA</t>
    </r>
    <r>
      <rPr>
        <u/>
        <sz val="12"/>
        <color rgb="FF0000FF"/>
        <rFont val="Calibri (Body)"/>
      </rPr>
      <t>GGGG</t>
    </r>
  </si>
  <si>
    <t>PF3D7_0317500.1</t>
  </si>
  <si>
    <t>kinesin-5</t>
  </si>
  <si>
    <r>
      <t>GGGG</t>
    </r>
    <r>
      <rPr>
        <sz val="12"/>
        <color rgb="FF303030"/>
        <rFont val="Calibri (Body)"/>
      </rPr>
      <t>TTTGGAGTT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GATTCGTT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CCTCT</t>
    </r>
    <r>
      <rPr>
        <u/>
        <sz val="12"/>
        <color rgb="FF0000FF"/>
        <rFont val="Calibri (Body)"/>
      </rPr>
      <t>GGGG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</si>
  <si>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</si>
  <si>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</si>
  <si>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</si>
  <si>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</si>
  <si>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</si>
  <si>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</si>
  <si>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</si>
  <si>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</si>
  <si>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</si>
  <si>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</si>
  <si>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</si>
  <si>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</si>
  <si>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</si>
  <si>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</si>
  <si>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</si>
  <si>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</si>
  <si>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</si>
  <si>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</si>
  <si>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</si>
  <si>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TTTAGGTTATA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</si>
  <si>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TATA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TTAC</t>
    </r>
    <r>
      <rPr>
        <u/>
        <sz val="12"/>
        <color rgb="FF0000FF"/>
        <rFont val="Calibri (Body)"/>
      </rPr>
      <t>GGG</t>
    </r>
  </si>
  <si>
    <r>
      <t>GGGGGG</t>
    </r>
    <r>
      <rPr>
        <sz val="12"/>
        <color rgb="FF303030"/>
        <rFont val="Calibri (Body)"/>
      </rPr>
      <t>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</t>
    </r>
    <r>
      <rPr>
        <u/>
        <sz val="12"/>
        <color rgb="FF0000FF"/>
        <rFont val="Calibri (Body)"/>
      </rPr>
      <t>GGG</t>
    </r>
  </si>
  <si>
    <t>PF3D7_0400400.1</t>
  </si>
  <si>
    <r>
      <t>GGG</t>
    </r>
    <r>
      <rPr>
        <sz val="12"/>
        <color rgb="FF303030"/>
        <rFont val="Calibri (Body)"/>
      </rPr>
      <t>TTGTTGA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TGTATCACTA</t>
    </r>
    <r>
      <rPr>
        <u/>
        <sz val="12"/>
        <color rgb="FF0000FF"/>
        <rFont val="Calibri (Body)"/>
      </rPr>
      <t>GGG</t>
    </r>
  </si>
  <si>
    <t>PF3D7_0420900.1</t>
  </si>
  <si>
    <r>
      <t>GGG</t>
    </r>
    <r>
      <rPr>
        <sz val="12"/>
        <color rgb="FF303030"/>
        <rFont val="Calibri (Body)"/>
      </rPr>
      <t>GTTTTGG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TTGTCGTTATT</t>
    </r>
    <r>
      <rPr>
        <u/>
        <sz val="12"/>
        <color rgb="FF0000FF"/>
        <rFont val="Calibri (Body)"/>
      </rPr>
      <t>GGGGGG</t>
    </r>
  </si>
  <si>
    <r>
      <t>GGG</t>
    </r>
    <r>
      <rPr>
        <sz val="12"/>
        <color rgb="FF303030"/>
        <rFont val="Calibri (Body)"/>
      </rPr>
      <t>GTTGTTGA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TGTATCACTA</t>
    </r>
    <r>
      <rPr>
        <u/>
        <sz val="12"/>
        <color rgb="FF0000FF"/>
        <rFont val="Calibri (Body)"/>
      </rPr>
      <t>GGG</t>
    </r>
  </si>
  <si>
    <t>PF3D7_0421100.1</t>
  </si>
  <si>
    <r>
      <t>GGG</t>
    </r>
    <r>
      <rPr>
        <sz val="12"/>
        <color rgb="FF303030"/>
        <rFont val="Calibri (Body)"/>
      </rPr>
      <t>TTTTGG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TTGTCGTTATT</t>
    </r>
    <r>
      <rPr>
        <u/>
        <sz val="12"/>
        <color rgb="FF0000FF"/>
        <rFont val="Calibri (Body)"/>
      </rPr>
      <t>GGGGGG</t>
    </r>
  </si>
  <si>
    <r>
      <t>GGG</t>
    </r>
    <r>
      <rPr>
        <sz val="12"/>
        <color rgb="FF303030"/>
        <rFont val="Calibri (Body)"/>
      </rPr>
      <t>ATGTGTAC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</t>
    </r>
    <r>
      <rPr>
        <u/>
        <sz val="12"/>
        <color rgb="FF0000FF"/>
        <rFont val="Calibri (Body)"/>
      </rPr>
      <t>GGG</t>
    </r>
  </si>
  <si>
    <t>PF3D7_0425800.1</t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</si>
  <si>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</si>
  <si>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</si>
  <si>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</si>
  <si>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</si>
  <si>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t>4_RC</t>
  </si>
  <si>
    <r>
      <t>GGG</t>
    </r>
    <r>
      <rPr>
        <sz val="12"/>
        <color rgb="FF303030"/>
        <rFont val="Calibri (Body)"/>
      </rPr>
      <t>TTAA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TATAACGTTAA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</si>
  <si>
    <t>PF3D7_0426000.1</t>
  </si>
  <si>
    <r>
      <t>GGG</t>
    </r>
    <r>
      <rPr>
        <sz val="12"/>
        <color rgb="FF303030"/>
        <rFont val="Calibri (Body)"/>
      </rPr>
      <t>TACTAATTTTT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TATAAAG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ACCAAAACAT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</si>
  <si>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</si>
  <si>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</si>
  <si>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TGT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</si>
  <si>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TTCAGGTTTTA</t>
    </r>
    <r>
      <rPr>
        <u/>
        <sz val="12"/>
        <color rgb="FF0000FF"/>
        <rFont val="Calibri (Body)"/>
      </rPr>
      <t>GGG</t>
    </r>
  </si>
  <si>
    <r>
      <t>GGGGGG</t>
    </r>
    <r>
      <rPr>
        <sz val="12"/>
        <color rgb="FF303030"/>
        <rFont val="Calibri (Body)"/>
      </rPr>
      <t>ATATTCAA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GTTGA</t>
    </r>
    <r>
      <rPr>
        <u/>
        <sz val="12"/>
        <color rgb="FF0000FF"/>
        <rFont val="Calibri (Body)"/>
      </rPr>
      <t>GGG</t>
    </r>
  </si>
  <si>
    <t>PF3D7_0524900.1</t>
  </si>
  <si>
    <t>S-adenosyl-L-methionine-dependent tRNA 4-demethylwyosine synthase, putative</t>
  </si>
  <si>
    <r>
      <t>GGGG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AA</t>
    </r>
    <r>
      <rPr>
        <u/>
        <sz val="12"/>
        <color rgb="FF0000FF"/>
        <rFont val="Calibri (Body)"/>
      </rPr>
      <t>GGGG</t>
    </r>
  </si>
  <si>
    <t>PF3D7_0527200.1</t>
  </si>
  <si>
    <t>ubiquitin carboxyl-terminal hydrolase 14</t>
  </si>
  <si>
    <t>PF3D7_0533100.1</t>
  </si>
  <si>
    <t>erythrocyte membrane protein 1 (PfEMP1), pseudogene</t>
  </si>
  <si>
    <r>
      <t>GGG</t>
    </r>
    <r>
      <rPr>
        <sz val="12"/>
        <color rgb="FF303030"/>
        <rFont val="Calibri (Body)"/>
      </rPr>
      <t>TTTTAGGTTTA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</si>
  <si>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TTCATGGTTTA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</si>
  <si>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TTGTGGTTTA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</si>
  <si>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t>5_RC</t>
  </si>
  <si>
    <r>
      <t>GGG</t>
    </r>
    <r>
      <rPr>
        <sz val="12"/>
        <color rgb="FF303030"/>
        <rFont val="Calibri (Body)"/>
      </rPr>
      <t>CATTCCACT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CATTCCACC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CATTCCACT</t>
    </r>
    <r>
      <rPr>
        <u/>
        <sz val="12"/>
        <color rgb="FF0000FF"/>
        <rFont val="Calibri (Body)"/>
      </rPr>
      <t>GGG</t>
    </r>
  </si>
  <si>
    <t>PF3D7_0527500.1</t>
  </si>
  <si>
    <t>Hsc70-interacting protein</t>
  </si>
  <si>
    <r>
      <t>GGG</t>
    </r>
    <r>
      <rPr>
        <sz val="12"/>
        <color rgb="FF303030"/>
        <rFont val="Calibri (Body)"/>
      </rPr>
      <t>GTAATGAAAA</t>
    </r>
    <r>
      <rPr>
        <u/>
        <sz val="12"/>
        <color rgb="FF0000FF"/>
        <rFont val="Calibri (Body)"/>
      </rPr>
      <t>GGGGGG</t>
    </r>
    <r>
      <rPr>
        <sz val="12"/>
        <color rgb="FF303030"/>
        <rFont val="Calibri (Body)"/>
      </rPr>
      <t>ATAATCCTAT</t>
    </r>
    <r>
      <rPr>
        <u/>
        <sz val="12"/>
        <color rgb="FF0000FF"/>
        <rFont val="Calibri (Body)"/>
      </rPr>
      <t>GGG</t>
    </r>
  </si>
  <si>
    <t>PF3D7_0508500.1</t>
  </si>
  <si>
    <t>guanidine nucleotide exchange factor</t>
  </si>
  <si>
    <r>
      <t>GGG</t>
    </r>
    <r>
      <rPr>
        <sz val="12"/>
        <color rgb="FF303030"/>
        <rFont val="Calibri (Body)"/>
      </rPr>
      <t>TACTAATTTTT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TACAAAG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ACCAAAATAT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</si>
  <si>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</si>
  <si>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AT</t>
    </r>
    <r>
      <rPr>
        <u/>
        <sz val="12"/>
        <color rgb="FF0000FF"/>
        <rFont val="Calibri (Body)"/>
      </rPr>
      <t>GGG</t>
    </r>
  </si>
  <si>
    <t>PF3D7_0602100.1</t>
  </si>
  <si>
    <t>ATP-dependent RNA helicase, putative</t>
  </si>
  <si>
    <r>
      <t>GGG</t>
    </r>
    <r>
      <rPr>
        <sz val="12"/>
        <color rgb="FF303030"/>
        <rFont val="Calibri (Body)"/>
      </rPr>
      <t>CATATGAAT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CATATGAAT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CATATGAAT</t>
    </r>
    <r>
      <rPr>
        <u/>
        <sz val="12"/>
        <color rgb="FF0000FF"/>
        <rFont val="Calibri (Body)"/>
      </rPr>
      <t>GGG</t>
    </r>
  </si>
  <si>
    <t>PF3D7_0616000.1</t>
  </si>
  <si>
    <t>Pyridoxal kinase</t>
  </si>
  <si>
    <r>
      <t>GGG</t>
    </r>
    <r>
      <rPr>
        <sz val="12"/>
        <color rgb="FF303030"/>
        <rFont val="Calibri (Body)"/>
      </rPr>
      <t>TTTGACTGA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TGCTGCTAT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TGCTACTGA</t>
    </r>
    <r>
      <rPr>
        <u/>
        <sz val="12"/>
        <color rgb="FF0000FF"/>
        <rFont val="Calibri (Body)"/>
      </rPr>
      <t>GGG</t>
    </r>
  </si>
  <si>
    <t>PF3D7_0631800.1</t>
  </si>
  <si>
    <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</si>
  <si>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</si>
  <si>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</si>
  <si>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</si>
  <si>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</si>
  <si>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</si>
  <si>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</si>
  <si>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t>6_RC</t>
  </si>
  <si>
    <r>
      <t>GGG</t>
    </r>
    <r>
      <rPr>
        <sz val="12"/>
        <color rgb="FF303030"/>
        <rFont val="Calibri (Body)"/>
      </rPr>
      <t>CGTTTTT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AAAATAT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</si>
  <si>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CGTTTTT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AAAACAT</t>
    </r>
    <r>
      <rPr>
        <u/>
        <sz val="12"/>
        <color rgb="FF0000FF"/>
        <rFont val="Calibri (Body)"/>
      </rPr>
      <t>GGG</t>
    </r>
  </si>
  <si>
    <t>PF3D7_0632800.1</t>
  </si>
  <si>
    <r>
      <t>GGG</t>
    </r>
    <r>
      <rPr>
        <sz val="12"/>
        <color rgb="FF303030"/>
        <rFont val="Calibri (Body)"/>
      </rPr>
      <t>AAATATATT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AATGTCTAAAT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AAG</t>
    </r>
    <r>
      <rPr>
        <u/>
        <sz val="12"/>
        <color rgb="FF0000FF"/>
        <rFont val="Calibri (Body)"/>
      </rPr>
      <t>GGG</t>
    </r>
  </si>
  <si>
    <t>PF3D7_0602700.1</t>
  </si>
  <si>
    <t>conserved protein, unknown function</t>
  </si>
  <si>
    <r>
      <t>GGG</t>
    </r>
    <r>
      <rPr>
        <sz val="12"/>
        <color rgb="FF303030"/>
        <rFont val="Calibri (Body)"/>
      </rPr>
      <t>TTCATCGGAA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TTCTACCTC</t>
    </r>
    <r>
      <rPr>
        <u/>
        <sz val="12"/>
        <color rgb="FF0000FF"/>
        <rFont val="Calibri (Body)"/>
      </rPr>
      <t>GGG</t>
    </r>
  </si>
  <si>
    <t>PF3D7_0600200.1</t>
  </si>
  <si>
    <t>PF3D7_0600100.1</t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</si>
  <si>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</si>
  <si>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</si>
  <si>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</si>
  <si>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t>PF3D7_0700100.1</t>
  </si>
  <si>
    <t>erythrocyte membrane protein, PfEMP1</t>
  </si>
  <si>
    <r>
      <t>GGG</t>
    </r>
    <r>
      <rPr>
        <sz val="12"/>
        <color rgb="FF303030"/>
        <rFont val="Calibri (Body)"/>
      </rPr>
      <t>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CTTGTTCC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AAT</t>
    </r>
    <r>
      <rPr>
        <u/>
        <sz val="12"/>
        <color rgb="FF0000FF"/>
        <rFont val="Calibri (Body)"/>
      </rPr>
      <t>GGG</t>
    </r>
  </si>
  <si>
    <t>PF3D7_0700200.1</t>
  </si>
  <si>
    <r>
      <t>GGG</t>
    </r>
    <r>
      <rPr>
        <sz val="12"/>
        <color rgb="FF303030"/>
        <rFont val="Calibri (Body)"/>
      </rPr>
      <t>ATAGAGATA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AGAGAGATA</t>
    </r>
    <r>
      <rPr>
        <u/>
        <sz val="12"/>
        <color rgb="FF0000FF"/>
        <rFont val="Calibri (Body)"/>
      </rPr>
      <t>GGG</t>
    </r>
  </si>
  <si>
    <t>PF3D7_0716000.1</t>
  </si>
  <si>
    <t>RNA-binding protein, putative</t>
  </si>
  <si>
    <r>
      <t>GGG</t>
    </r>
    <r>
      <rPr>
        <sz val="12"/>
        <color rgb="FF303030"/>
        <rFont val="Calibri (Body)"/>
      </rPr>
      <t>AACCGTGTACA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CAGTTATA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</si>
  <si>
    <t>PF3D7_0725300.1</t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</si>
  <si>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</si>
  <si>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</si>
  <si>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</si>
  <si>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</si>
  <si>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t>7_RC</t>
  </si>
  <si>
    <t>PF3D7_0733000.1</t>
  </si>
  <si>
    <r>
      <t>GGG</t>
    </r>
    <r>
      <rPr>
        <sz val="12"/>
        <color rgb="FF303030"/>
        <rFont val="Calibri (Body)"/>
      </rPr>
      <t>AAAAT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TTCAACAAAA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AAAAGAAT</t>
    </r>
    <r>
      <rPr>
        <u/>
        <sz val="12"/>
        <color rgb="FF0000FF"/>
        <rFont val="Calibri (Body)"/>
      </rPr>
      <t>GGG</t>
    </r>
  </si>
  <si>
    <t>PF3D7_0712800.1</t>
  </si>
  <si>
    <r>
      <t>GGG</t>
    </r>
    <r>
      <rPr>
        <sz val="12"/>
        <color rgb="FF303030"/>
        <rFont val="Calibri (Body)"/>
      </rPr>
      <t>ACAGGCAGG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ACAGGCAGA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ACAGGCAGG</t>
    </r>
    <r>
      <rPr>
        <u/>
        <sz val="12"/>
        <color rgb="FF0000FF"/>
        <rFont val="Calibri (Body)"/>
      </rPr>
      <t>GGG</t>
    </r>
  </si>
  <si>
    <t>PF3D7_0703200.1</t>
  </si>
  <si>
    <t>conserved Plasmodium protein, unknown function</t>
  </si>
  <si>
    <r>
      <t>GGGGGG</t>
    </r>
    <r>
      <rPr>
        <sz val="12"/>
        <color rgb="FF303030"/>
        <rFont val="Calibri (Body)"/>
      </rPr>
      <t>TCCGGCTTC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GGCA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</si>
  <si>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GTCGTT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TACCACTA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</si>
  <si>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</si>
  <si>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</si>
  <si>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</si>
  <si>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</si>
  <si>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</si>
  <si>
    <t>PF3D7_0800100.1</t>
  </si>
  <si>
    <r>
      <t>GGG</t>
    </r>
    <r>
      <rPr>
        <sz val="12"/>
        <color rgb="FF303030"/>
        <rFont val="Calibri (Body)"/>
      </rPr>
      <t>TTGGTTCGCAG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GGGGTTGTAC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TGGAGGCGG</t>
    </r>
    <r>
      <rPr>
        <u/>
        <sz val="12"/>
        <color rgb="FF0000FF"/>
        <rFont val="Calibri (Body)"/>
      </rPr>
      <t>GGG</t>
    </r>
  </si>
  <si>
    <t>PF3D7_0800200.1</t>
  </si>
  <si>
    <r>
      <t>GGG</t>
    </r>
    <r>
      <rPr>
        <sz val="12"/>
        <color rgb="FF303030"/>
        <rFont val="Calibri (Body)"/>
      </rPr>
      <t>TGT</t>
    </r>
    <r>
      <rPr>
        <u/>
        <sz val="12"/>
        <color rgb="FF0000FF"/>
        <rFont val="Calibri (Body)"/>
      </rPr>
      <t>GGGGGG</t>
    </r>
    <r>
      <rPr>
        <sz val="12"/>
        <color rgb="FF303030"/>
        <rFont val="Calibri (Body)"/>
      </rPr>
      <t>TACTA</t>
    </r>
    <r>
      <rPr>
        <u/>
        <sz val="12"/>
        <color rgb="FF0000FF"/>
        <rFont val="Calibri (Body)"/>
      </rPr>
      <t>GGG</t>
    </r>
  </si>
  <si>
    <t>PF3D7_0829900.1</t>
  </si>
  <si>
    <t>unspecifed product</t>
  </si>
  <si>
    <r>
      <t>GGG</t>
    </r>
    <r>
      <rPr>
        <sz val="12"/>
        <color rgb="FF303030"/>
        <rFont val="Calibri (Body)"/>
      </rPr>
      <t>TTTAATATTA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TTTAATATTA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</si>
  <si>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TTTAATATTA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</si>
  <si>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TATA</t>
    </r>
    <r>
      <rPr>
        <u/>
        <sz val="12"/>
        <color rgb="FF0000FF"/>
        <rFont val="Calibri (Body)"/>
      </rPr>
      <t>GGG</t>
    </r>
  </si>
  <si>
    <r>
      <t>GGGG</t>
    </r>
    <r>
      <rPr>
        <sz val="12"/>
        <color rgb="FF303030"/>
        <rFont val="Calibri (Body)"/>
      </rPr>
      <t>TTGATGGA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CCGCA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CCGGTGCC</t>
    </r>
    <r>
      <rPr>
        <u/>
        <sz val="12"/>
        <color rgb="FF0000FF"/>
        <rFont val="Calibri (Body)"/>
      </rPr>
      <t>GGGG</t>
    </r>
  </si>
  <si>
    <t>PF3D7_0833500.1</t>
  </si>
  <si>
    <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</si>
  <si>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TTTAGGGGTTA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TTCAGAGTTTA</t>
    </r>
    <r>
      <rPr>
        <u/>
        <sz val="12"/>
        <color rgb="FF0000FF"/>
        <rFont val="Calibri (Body)"/>
      </rPr>
      <t>GGG</t>
    </r>
  </si>
  <si>
    <t>8_RC</t>
  </si>
  <si>
    <r>
      <t>GGGGGG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</si>
  <si>
    <t>PF3D7_0831500.1</t>
  </si>
  <si>
    <t>Plasmodium exported protein (PHIST), unknown function</t>
  </si>
  <si>
    <r>
      <t>GGG</t>
    </r>
    <r>
      <rPr>
        <sz val="12"/>
        <color rgb="FF303030"/>
        <rFont val="Calibri (Body)"/>
      </rPr>
      <t>TCGTCGCC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TTGTTG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TTTCACTC</t>
    </r>
    <r>
      <rPr>
        <u/>
        <sz val="12"/>
        <color rgb="FF0000FF"/>
        <rFont val="Calibri (Body)"/>
      </rPr>
      <t>GGG</t>
    </r>
  </si>
  <si>
    <t>PF3D7_0809100.1</t>
  </si>
  <si>
    <r>
      <t>GGG</t>
    </r>
    <r>
      <rPr>
        <sz val="12"/>
        <color rgb="FF303030"/>
        <rFont val="Calibri (Body)"/>
      </rPr>
      <t>AAAATTTT</t>
    </r>
    <r>
      <rPr>
        <u/>
        <sz val="12"/>
        <color rgb="FF0000FF"/>
        <rFont val="Calibri (Body)"/>
      </rPr>
      <t>GGGGGG</t>
    </r>
    <r>
      <rPr>
        <sz val="12"/>
        <color rgb="FF303030"/>
        <rFont val="Calibri (Body)"/>
      </rPr>
      <t>TT</t>
    </r>
    <r>
      <rPr>
        <u/>
        <sz val="12"/>
        <color rgb="FF0000FF"/>
        <rFont val="Calibri (Body)"/>
      </rPr>
      <t>GGG</t>
    </r>
  </si>
  <si>
    <t>PF3D7_0802000.1</t>
  </si>
  <si>
    <t>glutamate dehydrogenase, putative</t>
  </si>
  <si>
    <r>
      <t>GGG</t>
    </r>
    <r>
      <rPr>
        <sz val="12"/>
        <color rgb="FF303030"/>
        <rFont val="Calibri (Body)"/>
      </rPr>
      <t>TGGTGG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TATCACTA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GCTGAGG</t>
    </r>
    <r>
      <rPr>
        <u/>
        <sz val="12"/>
        <color rgb="FF0000FF"/>
        <rFont val="Calibri (Body)"/>
      </rPr>
      <t>GGG</t>
    </r>
  </si>
  <si>
    <t>PF3D7_0800300.1</t>
  </si>
  <si>
    <r>
      <t>GGG</t>
    </r>
    <r>
      <rPr>
        <sz val="12"/>
        <color rgb="FF303030"/>
        <rFont val="Calibri (Body)"/>
      </rPr>
      <t>CTGTC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TGGT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</si>
  <si>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TGATC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GTGA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CGGTGACACCA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</si>
  <si>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</si>
  <si>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t>PF3D7_0900100.1</t>
  </si>
  <si>
    <r>
      <t>GGGGGG</t>
    </r>
    <r>
      <rPr>
        <sz val="12"/>
        <color rgb="FF303030"/>
        <rFont val="Calibri (Body)"/>
      </rPr>
      <t>TTTTGGTTGT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GTTTC</t>
    </r>
    <r>
      <rPr>
        <u/>
        <sz val="12"/>
        <color rgb="FF0000FF"/>
        <rFont val="Calibri (Body)"/>
      </rPr>
      <t>GGG</t>
    </r>
  </si>
  <si>
    <t>PF3D7_0937800.1</t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</si>
  <si>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</si>
  <si>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</si>
  <si>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TTCAGGTTTTA</t>
    </r>
    <r>
      <rPr>
        <u/>
        <sz val="12"/>
        <color rgb="FF0000FF"/>
        <rFont val="Calibri (Body)"/>
      </rPr>
      <t>GGG</t>
    </r>
  </si>
  <si>
    <t>9_RC</t>
  </si>
  <si>
    <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</si>
  <si>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t>PF3D7_0934400.1</t>
  </si>
  <si>
    <t>AP2 domain transcription factor, putative</t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</si>
  <si>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</si>
  <si>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</si>
  <si>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AGGTA</t>
    </r>
    <r>
      <rPr>
        <u/>
        <sz val="12"/>
        <color rgb="FF0000FF"/>
        <rFont val="Calibri (Body)"/>
      </rPr>
      <t>GGG</t>
    </r>
  </si>
  <si>
    <t>PF3D7_1019100.1</t>
  </si>
  <si>
    <r>
      <t>GGG</t>
    </r>
    <r>
      <rPr>
        <sz val="12"/>
        <color rgb="FF303030"/>
        <rFont val="Calibri (Body)"/>
      </rPr>
      <t>GATT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TTGAT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AAAATGCA</t>
    </r>
    <r>
      <rPr>
        <u/>
        <sz val="12"/>
        <color rgb="FF0000FF"/>
        <rFont val="Calibri (Body)"/>
      </rPr>
      <t>GGG</t>
    </r>
  </si>
  <si>
    <t>PF3D7_1031200.1</t>
  </si>
  <si>
    <t>MORN repeat-containing protein 1</t>
  </si>
  <si>
    <r>
      <t>GGG</t>
    </r>
    <r>
      <rPr>
        <sz val="12"/>
        <color rgb="FF303030"/>
        <rFont val="Calibri (Body)"/>
      </rPr>
      <t>CC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</t>
    </r>
    <r>
      <rPr>
        <u/>
        <sz val="12"/>
        <color rgb="FF0000FF"/>
        <rFont val="Calibri (Body)"/>
      </rPr>
      <t>GGGGGG</t>
    </r>
  </si>
  <si>
    <r>
      <t>GGGG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GG</t>
    </r>
    <r>
      <rPr>
        <u/>
        <sz val="12"/>
        <color rgb="FF0000FF"/>
        <rFont val="Calibri (Body)"/>
      </rPr>
      <t>GGGG</t>
    </r>
    <r>
      <rPr>
        <sz val="12"/>
        <color rgb="FF303030"/>
        <rFont val="Calibri (Body)"/>
      </rPr>
      <t>AAAGT</t>
    </r>
    <r>
      <rPr>
        <u/>
        <sz val="12"/>
        <color rgb="FF0000FF"/>
        <rFont val="Calibri (Body)"/>
      </rPr>
      <t>GGGG</t>
    </r>
  </si>
  <si>
    <r>
      <t>GGGGGG</t>
    </r>
    <r>
      <rPr>
        <sz val="12"/>
        <color rgb="FF303030"/>
        <rFont val="Calibri (Body)"/>
      </rPr>
      <t>AGGGGGAA</t>
    </r>
    <r>
      <rPr>
        <u/>
        <sz val="12"/>
        <color rgb="FF0000FF"/>
        <rFont val="Calibri (Body)"/>
      </rPr>
      <t>GGGGGG</t>
    </r>
    <r>
      <rPr>
        <sz val="12"/>
        <color rgb="FF303030"/>
        <rFont val="Calibri (Body)"/>
      </rPr>
      <t>GGGGGCGA</t>
    </r>
    <r>
      <rPr>
        <u/>
        <sz val="12"/>
        <color rgb="FF0000FF"/>
        <rFont val="Calibri (Body)"/>
      </rPr>
      <t>GGGGGG</t>
    </r>
    <r>
      <rPr>
        <sz val="12"/>
        <color rgb="FF303030"/>
        <rFont val="Calibri (Body)"/>
      </rPr>
      <t>TT</t>
    </r>
    <r>
      <rPr>
        <u/>
        <sz val="12"/>
        <color rgb="FF0000FF"/>
        <rFont val="Calibri (Body)"/>
      </rPr>
      <t>GGGGGG</t>
    </r>
  </si>
  <si>
    <r>
      <t>GGG</t>
    </r>
    <r>
      <rPr>
        <sz val="12"/>
        <color rgb="FF303030"/>
        <rFont val="Calibri (Body)"/>
      </rPr>
      <t>AAGAGGAGCC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GGTGAT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</t>
    </r>
    <r>
      <rPr>
        <u/>
        <sz val="12"/>
        <color rgb="FF0000FF"/>
        <rFont val="Calibri (Body)"/>
      </rPr>
      <t>GGG</t>
    </r>
  </si>
  <si>
    <t>PF3D7_1041300.1</t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</si>
  <si>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</si>
  <si>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</si>
  <si>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t>10_RC</t>
  </si>
  <si>
    <r>
      <t>GGG</t>
    </r>
    <r>
      <rPr>
        <sz val="12"/>
        <color rgb="FF303030"/>
        <rFont val="Calibri (Body)"/>
      </rPr>
      <t>ATCCAATGT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CCCAAATAT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ATCACCTAT</t>
    </r>
    <r>
      <rPr>
        <u/>
        <sz val="12"/>
        <color rgb="FF0000FF"/>
        <rFont val="Calibri (Body)"/>
      </rPr>
      <t>GGG</t>
    </r>
  </si>
  <si>
    <t>PF3D7_1030200.1</t>
  </si>
  <si>
    <t>claudin-like apicomplexan microneme protein, putative</t>
  </si>
  <si>
    <r>
      <t>GGG</t>
    </r>
    <r>
      <rPr>
        <sz val="12"/>
        <color rgb="FF303030"/>
        <rFont val="Calibri (Body)"/>
      </rPr>
      <t>ACCATCTAT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ATCACCTAT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TCCATCTAT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</si>
  <si>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AAAT</t>
    </r>
    <r>
      <rPr>
        <u/>
        <sz val="12"/>
        <color rgb="FF0000FF"/>
        <rFont val="Calibri (Body)"/>
      </rPr>
      <t>GGGGGG</t>
    </r>
    <r>
      <rPr>
        <sz val="12"/>
        <color rgb="FF303030"/>
        <rFont val="Calibri (Body)"/>
      </rPr>
      <t>TCCAAATAT</t>
    </r>
    <r>
      <rPr>
        <u/>
        <sz val="12"/>
        <color rgb="FF0000FF"/>
        <rFont val="Calibri (Body)"/>
      </rPr>
      <t>GGG</t>
    </r>
  </si>
  <si>
    <t>PF3D7_1026800.1</t>
  </si>
  <si>
    <t>40S ribosomal protein S2</t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</si>
  <si>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</si>
  <si>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</si>
  <si>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</si>
  <si>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</si>
  <si>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</si>
  <si>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</si>
  <si>
    <t>PF3D7_1100100.1</t>
  </si>
  <si>
    <t>PF3D7_1123500.1</t>
  </si>
  <si>
    <t>golgi protein 2</t>
  </si>
  <si>
    <t>PF3D7_1124600.1</t>
  </si>
  <si>
    <t>ethanolamine kinase</t>
  </si>
  <si>
    <r>
      <t>GGG</t>
    </r>
    <r>
      <rPr>
        <sz val="12"/>
        <color rgb="FF303030"/>
        <rFont val="Calibri (Body)"/>
      </rPr>
      <t>TTTAAGGTTTA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</si>
  <si>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t>PF3D7_1150400.1</t>
  </si>
  <si>
    <r>
      <t>GGG</t>
    </r>
    <r>
      <rPr>
        <sz val="12"/>
        <color rgb="FF303030"/>
        <rFont val="Calibri (Body)"/>
      </rPr>
      <t>TTATGGTTTA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</si>
  <si>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</si>
  <si>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</si>
  <si>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</si>
  <si>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</si>
  <si>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</si>
  <si>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</si>
  <si>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</t>
    </r>
    <r>
      <rPr>
        <u/>
        <sz val="12"/>
        <color rgb="FF0000FF"/>
        <rFont val="Calibri (Body)"/>
      </rPr>
      <t>GGG</t>
    </r>
  </si>
  <si>
    <t>11_RC</t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</si>
  <si>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TTTAGGGGTTA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</si>
  <si>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TTCAGGTTTCA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</si>
  <si>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</si>
  <si>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GTT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TCTATGA</t>
    </r>
    <r>
      <rPr>
        <u/>
        <sz val="12"/>
        <color rgb="FF0000FF"/>
        <rFont val="Calibri (Body)"/>
      </rPr>
      <t>GGG</t>
    </r>
  </si>
  <si>
    <t>PF3D7_1224200.1</t>
  </si>
  <si>
    <t>BRO1 domain-containing protein, putative</t>
  </si>
  <si>
    <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</t>
    </r>
    <r>
      <rPr>
        <u/>
        <sz val="12"/>
        <color rgb="FF0000FF"/>
        <rFont val="Calibri (Body)"/>
      </rPr>
      <t>GGGGGG</t>
    </r>
  </si>
  <si>
    <t>PF3D7_1233200.1</t>
  </si>
  <si>
    <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AATGTA</t>
    </r>
    <r>
      <rPr>
        <u/>
        <sz val="12"/>
        <color rgb="FF0000FF"/>
        <rFont val="Calibri (Body)"/>
      </rPr>
      <t>GGG</t>
    </r>
  </si>
  <si>
    <t>PF3D7_1238400.1</t>
  </si>
  <si>
    <r>
      <t>GGGGGG</t>
    </r>
    <r>
      <rPr>
        <sz val="12"/>
        <color rgb="FF303030"/>
        <rFont val="Calibri (Body)"/>
      </rPr>
      <t>AGTTGAAAT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</t>
    </r>
    <r>
      <rPr>
        <u/>
        <sz val="12"/>
        <color rgb="FF0000FF"/>
        <rFont val="Calibri (Body)"/>
      </rPr>
      <t>GGG</t>
    </r>
  </si>
  <si>
    <t>PF3D7_1248600.1</t>
  </si>
  <si>
    <t>12_RC</t>
  </si>
  <si>
    <r>
      <t>GGG</t>
    </r>
    <r>
      <rPr>
        <sz val="12"/>
        <color rgb="FF000000"/>
        <rFont val="Calibri (Body)"/>
      </rPr>
      <t>TTCCCCCCGAA</t>
    </r>
    <r>
      <rPr>
        <u/>
        <sz val="12"/>
        <color rgb="FF000000"/>
        <rFont val="Calibri (Body)"/>
      </rPr>
      <t>GGGGGG</t>
    </r>
    <r>
      <rPr>
        <sz val="12"/>
        <color rgb="FF000000"/>
        <rFont val="Calibri (Body)"/>
      </rPr>
      <t>ATATAACCAGT</t>
    </r>
    <r>
      <rPr>
        <u/>
        <sz val="12"/>
        <color rgb="FF000000"/>
        <rFont val="Calibri (Body)"/>
      </rPr>
      <t>GGG</t>
    </r>
  </si>
  <si>
    <r>
      <t>GGG</t>
    </r>
    <r>
      <rPr>
        <sz val="12"/>
        <color rgb="FF000000"/>
        <rFont val="Calibri (Body)"/>
      </rPr>
      <t>ACGAACAG</t>
    </r>
    <r>
      <rPr>
        <u/>
        <sz val="12"/>
        <color rgb="FF000000"/>
        <rFont val="Calibri (Body)"/>
      </rPr>
      <t>GGG</t>
    </r>
    <r>
      <rPr>
        <sz val="12"/>
        <color rgb="FF000000"/>
        <rFont val="Calibri (Body)"/>
      </rPr>
      <t>GAACTCCA</t>
    </r>
    <r>
      <rPr>
        <u/>
        <sz val="12"/>
        <color rgb="FF000000"/>
        <rFont val="Calibri (Body)"/>
      </rPr>
      <t>GGG</t>
    </r>
    <r>
      <rPr>
        <sz val="12"/>
        <color rgb="FF000000"/>
        <rFont val="Calibri (Body)"/>
      </rPr>
      <t>ACA</t>
    </r>
    <r>
      <rPr>
        <u/>
        <sz val="12"/>
        <color rgb="FF000000"/>
        <rFont val="Calibri (Body)"/>
      </rPr>
      <t>GGG</t>
    </r>
  </si>
  <si>
    <t>PF3D7_1254400.1</t>
  </si>
  <si>
    <r>
      <t>GGGG</t>
    </r>
    <r>
      <rPr>
        <sz val="12"/>
        <color rgb="FF000000"/>
        <rFont val="Calibri (Body)"/>
      </rPr>
      <t>ATGGAGAA</t>
    </r>
    <r>
      <rPr>
        <u/>
        <sz val="12"/>
        <color rgb="FF000000"/>
        <rFont val="Calibri (Body)"/>
      </rPr>
      <t>GGGG</t>
    </r>
    <r>
      <rPr>
        <sz val="12"/>
        <color rgb="FF000000"/>
        <rFont val="Calibri (Body)"/>
      </rPr>
      <t>ATGGAGAA</t>
    </r>
    <r>
      <rPr>
        <u/>
        <sz val="12"/>
        <color rgb="FF000000"/>
        <rFont val="Calibri (Body)"/>
      </rPr>
      <t>GGGG</t>
    </r>
    <r>
      <rPr>
        <sz val="12"/>
        <color rgb="FF000000"/>
        <rFont val="Calibri (Body)"/>
      </rPr>
      <t>ATGGAGAA</t>
    </r>
    <r>
      <rPr>
        <u/>
        <sz val="12"/>
        <color rgb="FF000000"/>
        <rFont val="Calibri (Body)"/>
      </rPr>
      <t>GGGG</t>
    </r>
  </si>
  <si>
    <t>PF3D7_1235400.1</t>
  </si>
  <si>
    <t>tetQ family GTPase, putative</t>
  </si>
  <si>
    <r>
      <t>GGG</t>
    </r>
    <r>
      <rPr>
        <sz val="12"/>
        <color theme="1"/>
        <rFont val="Calibri (Body)"/>
      </rPr>
      <t>TTAA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TATAACGTTAA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TTA</t>
    </r>
    <r>
      <rPr>
        <u/>
        <sz val="12"/>
        <color theme="1"/>
        <rFont val="Calibri (Body)"/>
      </rPr>
      <t>GGG</t>
    </r>
  </si>
  <si>
    <t>PF3D7_1219400.1</t>
  </si>
  <si>
    <r>
      <t>GGG</t>
    </r>
    <r>
      <rPr>
        <sz val="12"/>
        <color rgb="FF303030"/>
        <rFont val="Calibri (Body)"/>
      </rPr>
      <t>TGGTAAGTA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TTCTTGT</t>
    </r>
    <r>
      <rPr>
        <u/>
        <sz val="12"/>
        <color rgb="FF0000FF"/>
        <rFont val="Calibri (Body)"/>
      </rPr>
      <t>GGG</t>
    </r>
  </si>
  <si>
    <t>PF3D7_1200100.1</t>
  </si>
  <si>
    <r>
      <t>GGG</t>
    </r>
    <r>
      <rPr>
        <sz val="12"/>
        <color rgb="FF303030"/>
        <rFont val="Calibri (Body)"/>
      </rPr>
      <t>TGA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TGGTGG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TGTTATCACTA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</si>
  <si>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TTCCAGGTTTA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</si>
  <si>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TTCAGGGGTTA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</si>
  <si>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</si>
  <si>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</si>
  <si>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</si>
  <si>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AAAAATATA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CAAAATATA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CAAAATATA</t>
    </r>
    <r>
      <rPr>
        <u/>
        <sz val="12"/>
        <color rgb="FF0000FF"/>
        <rFont val="Calibri (Body)"/>
      </rPr>
      <t>GGG</t>
    </r>
  </si>
  <si>
    <t>PF3D7_1317200.1</t>
  </si>
  <si>
    <t>AP2 domain transcription factor AP2-G3, putative</t>
  </si>
  <si>
    <r>
      <t>GGG</t>
    </r>
    <r>
      <rPr>
        <sz val="12"/>
        <color rgb="FF303030"/>
        <rFont val="Calibri (Body)"/>
      </rPr>
      <t>TCATTTGTT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TCATTTGTT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TCATTTGTT</t>
    </r>
    <r>
      <rPr>
        <u/>
        <sz val="12"/>
        <color rgb="FF0000FF"/>
        <rFont val="Calibri (Body)"/>
      </rPr>
      <t>GGG</t>
    </r>
  </si>
  <si>
    <t>PF3D7_1348400.1</t>
  </si>
  <si>
    <t>conserved Plasmodium membrane protein, unknown function</t>
  </si>
  <si>
    <r>
      <t>GGG</t>
    </r>
    <r>
      <rPr>
        <sz val="12"/>
        <color rgb="FF303030"/>
        <rFont val="Calibri (Body)"/>
      </rPr>
      <t>TCATTTGTT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</si>
  <si>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ACATTTATT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</si>
  <si>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</si>
  <si>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ACATTTATT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ACATTTATT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TCATTTATT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</si>
  <si>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TCAAA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TTGATCCGCA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GCCCGTGCC</t>
    </r>
    <r>
      <rPr>
        <u/>
        <sz val="12"/>
        <color rgb="FF0000FF"/>
        <rFont val="Calibri (Body)"/>
      </rPr>
      <t>GGG</t>
    </r>
  </si>
  <si>
    <t>PF3D7_1373500.1</t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</si>
  <si>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</si>
  <si>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</si>
  <si>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TGTCA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</si>
  <si>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</si>
  <si>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</si>
  <si>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</si>
  <si>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TTCAAGGTTCA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</si>
  <si>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TTTAGGGTTTA</t>
    </r>
    <r>
      <rPr>
        <u/>
        <sz val="12"/>
        <color rgb="FF0000FF"/>
        <rFont val="Calibri (Body)"/>
      </rPr>
      <t>GGG</t>
    </r>
  </si>
  <si>
    <t>13_RC</t>
  </si>
  <si>
    <r>
      <t>GGG</t>
    </r>
    <r>
      <rPr>
        <sz val="12"/>
        <color rgb="FF303030"/>
        <rFont val="Calibri (Body)"/>
      </rPr>
      <t>GGG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AGG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AAAATATTT</t>
    </r>
    <r>
      <rPr>
        <u/>
        <sz val="12"/>
        <color rgb="FF0000FF"/>
        <rFont val="Calibri (Body)"/>
      </rPr>
      <t>GGG</t>
    </r>
  </si>
  <si>
    <t>PF3D7_1310400.1</t>
  </si>
  <si>
    <r>
      <t>GGG</t>
    </r>
    <r>
      <rPr>
        <sz val="12"/>
        <color rgb="FF303030"/>
        <rFont val="Calibri (Body)"/>
      </rPr>
      <t>T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GGGGGG</t>
    </r>
  </si>
  <si>
    <t>PF3D7_1308100.1</t>
  </si>
  <si>
    <t>CCAAT-binding transcription factor, putative</t>
  </si>
  <si>
    <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G</t>
    </r>
    <r>
      <rPr>
        <u/>
        <sz val="12"/>
        <color rgb="FF0000FF"/>
        <rFont val="Calibri (Body)"/>
      </rPr>
      <t>GGGGGG</t>
    </r>
  </si>
  <si>
    <t>PF3D7_1301400.1</t>
  </si>
  <si>
    <t>Plasmodium exported protein (hyp12), unknown function</t>
  </si>
  <si>
    <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TTTCA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</si>
  <si>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AAAA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AAAAGGAAAAA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</t>
    </r>
    <r>
      <rPr>
        <u/>
        <sz val="12"/>
        <color rgb="FF0000FF"/>
        <rFont val="Calibri (Body)"/>
      </rPr>
      <t>GGG</t>
    </r>
  </si>
  <si>
    <t>PF3D7_1469700.1</t>
  </si>
  <si>
    <t>mediator of RNA polymerase II transcription subunit 6, putative</t>
  </si>
  <si>
    <r>
      <t>GGG</t>
    </r>
    <r>
      <rPr>
        <sz val="12"/>
        <color rgb="FF303030"/>
        <rFont val="Calibri (Body)"/>
      </rPr>
      <t>AAAA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AAAA</t>
    </r>
    <r>
      <rPr>
        <u/>
        <sz val="12"/>
        <color rgb="FF0000FF"/>
        <rFont val="Calibri (Body)"/>
      </rPr>
      <t>GGG</t>
    </r>
  </si>
  <si>
    <t>PF3D7_1480100.1</t>
  </si>
  <si>
    <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</si>
  <si>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</si>
  <si>
    <r>
      <t>GGG</t>
    </r>
    <r>
      <rPr>
        <sz val="12"/>
        <color rgb="FF303030"/>
        <rFont val="Calibri (Body)"/>
      </rPr>
      <t>TTTAGGGTTCA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TTTAGGTTTA</t>
    </r>
    <r>
      <rPr>
        <u/>
        <sz val="12"/>
        <color rgb="FF0000FF"/>
        <rFont val="Calibri (Body)"/>
      </rPr>
      <t>GGG</t>
    </r>
    <r>
      <rPr>
        <sz val="12"/>
        <color rgb="FF303030"/>
        <rFont val="Calibri (Body)"/>
      </rPr>
      <t>TTCAGGGTTTA</t>
    </r>
    <r>
      <rPr>
        <u/>
        <sz val="12"/>
        <color rgb="FF0000FF"/>
        <rFont val="Calibri (Body)"/>
      </rPr>
      <t>GGG</t>
    </r>
  </si>
  <si>
    <t>14_RC</t>
  </si>
  <si>
    <r>
      <t>GGG</t>
    </r>
    <r>
      <rPr>
        <sz val="12"/>
        <color theme="1"/>
        <rFont val="Calibri (Body)"/>
      </rPr>
      <t>CAAAGGA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AGCTGCAC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TAATTCAA</t>
    </r>
    <r>
      <rPr>
        <u/>
        <sz val="12"/>
        <color theme="1"/>
        <rFont val="Calibri (Body)"/>
      </rPr>
      <t>GGG</t>
    </r>
  </si>
  <si>
    <t>PF3D7_1400300.1</t>
  </si>
  <si>
    <r>
      <t>GGG</t>
    </r>
    <r>
      <rPr>
        <sz val="12"/>
        <color theme="1"/>
        <rFont val="Calibri (Body)"/>
      </rPr>
      <t>TTTAGGGTTCA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TTCAGGGTTCA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TTCAAGGTTCA</t>
    </r>
    <r>
      <rPr>
        <u/>
        <sz val="12"/>
        <color theme="1"/>
        <rFont val="Calibri (Body)"/>
      </rPr>
      <t>GGG</t>
    </r>
  </si>
  <si>
    <t>PF3D7_1400100.1</t>
  </si>
  <si>
    <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</si>
  <si>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</si>
  <si>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TTTAGGTTCA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TTTAGGGTTTA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TTAGGGTTCA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</si>
  <si>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</si>
  <si>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TTTAGGGTTCA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TTTAGGGTTTA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TTTAGGGTTTA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</si>
  <si>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TTCAGGGTTTA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TTCAGGGTTTA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TTTAGGGTTCA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</si>
  <si>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</si>
  <si>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TTTAGGTTTA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</si>
  <si>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TTTAGGGTTTA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TTTAGGGTTCA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TTTAGGGTTCA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</si>
  <si>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</si>
  <si>
    <r>
      <t>GGG</t>
    </r>
    <r>
      <rPr>
        <sz val="12"/>
        <color theme="1"/>
        <rFont val="Calibri (Body)"/>
      </rPr>
      <t>TTCA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  <r>
      <rPr>
        <sz val="12"/>
        <color theme="1"/>
        <rFont val="Calibri (Body)"/>
      </rPr>
      <t>TTTA</t>
    </r>
    <r>
      <rPr>
        <u/>
        <sz val="12"/>
        <color theme="1"/>
        <rFont val="Calibri (Body)"/>
      </rPr>
      <t>GGG</t>
    </r>
  </si>
  <si>
    <r>
      <t>GGGG</t>
    </r>
    <r>
      <rPr>
        <sz val="12"/>
        <rFont val="Calibri"/>
        <family val="2"/>
      </rPr>
      <t>G</t>
    </r>
    <r>
      <rPr>
        <u/>
        <sz val="12"/>
        <rFont val="Calibri"/>
        <family val="2"/>
      </rPr>
      <t>GGGG</t>
    </r>
    <r>
      <rPr>
        <sz val="12"/>
        <rFont val="Calibri"/>
        <family val="2"/>
      </rPr>
      <t>T</t>
    </r>
    <r>
      <rPr>
        <u/>
        <sz val="12"/>
        <rFont val="Calibri"/>
        <family val="2"/>
      </rPr>
      <t>GGGGGGGG</t>
    </r>
  </si>
  <si>
    <t>PADL01_0113100-t36_1</t>
  </si>
  <si>
    <t>erythrocyte membrane protein 1, PfEMP1, putative</t>
  </si>
  <si>
    <r>
      <t>GGG</t>
    </r>
    <r>
      <rPr>
        <sz val="12"/>
        <rFont val="Calibri"/>
        <family val="2"/>
      </rPr>
      <t>AGATATAATTA</t>
    </r>
    <r>
      <rPr>
        <u/>
        <sz val="12"/>
        <rFont val="Calibri"/>
        <family val="2"/>
      </rPr>
      <t>GGG</t>
    </r>
    <r>
      <rPr>
        <sz val="12"/>
        <rFont val="Calibri"/>
        <family val="2"/>
      </rPr>
      <t>GGA</t>
    </r>
    <r>
      <rPr>
        <u/>
        <sz val="12"/>
        <rFont val="Calibri"/>
        <family val="2"/>
      </rPr>
      <t>GGG</t>
    </r>
    <r>
      <rPr>
        <sz val="12"/>
        <rFont val="Calibri"/>
        <family val="2"/>
      </rPr>
      <t>ATTTGT</t>
    </r>
    <r>
      <rPr>
        <u/>
        <sz val="12"/>
        <rFont val="Calibri"/>
        <family val="2"/>
      </rPr>
      <t>GGG</t>
    </r>
  </si>
  <si>
    <r>
      <t>GGG</t>
    </r>
    <r>
      <rPr>
        <sz val="12"/>
        <rFont val="Calibri"/>
        <family val="2"/>
      </rPr>
      <t>TCATATTTA</t>
    </r>
    <r>
      <rPr>
        <u/>
        <sz val="12"/>
        <rFont val="Calibri"/>
        <family val="2"/>
      </rPr>
      <t>GGG</t>
    </r>
    <r>
      <rPr>
        <sz val="12"/>
        <rFont val="Calibri"/>
        <family val="2"/>
      </rPr>
      <t>TCATATTTT</t>
    </r>
    <r>
      <rPr>
        <u/>
        <sz val="12"/>
        <rFont val="Calibri"/>
        <family val="2"/>
      </rPr>
      <t>GGG</t>
    </r>
    <r>
      <rPr>
        <sz val="12"/>
        <rFont val="Calibri"/>
        <family val="2"/>
      </rPr>
      <t>TCATATTTT</t>
    </r>
    <r>
      <rPr>
        <u/>
        <sz val="12"/>
        <rFont val="Calibri"/>
        <family val="2"/>
      </rPr>
      <t>GGG</t>
    </r>
  </si>
  <si>
    <t>PADL01_0101900-t36_1</t>
  </si>
  <si>
    <t>ubiquitin carboxyl-terminal hydrolase 1, putative</t>
  </si>
  <si>
    <r>
      <t>GGG</t>
    </r>
    <r>
      <rPr>
        <sz val="12"/>
        <rFont val="Calibri"/>
        <family val="2"/>
      </rPr>
      <t>TCATATTTA</t>
    </r>
    <r>
      <rPr>
        <u/>
        <sz val="12"/>
        <rFont val="Calibri"/>
        <family val="2"/>
      </rPr>
      <t>GGG</t>
    </r>
    <r>
      <rPr>
        <sz val="12"/>
        <rFont val="Calibri"/>
        <family val="2"/>
      </rPr>
      <t>TCATATTTA</t>
    </r>
    <r>
      <rPr>
        <u/>
        <sz val="12"/>
        <rFont val="Calibri"/>
        <family val="2"/>
      </rPr>
      <t>GGG</t>
    </r>
    <r>
      <rPr>
        <sz val="12"/>
        <rFont val="Calibri"/>
        <family val="2"/>
      </rPr>
      <t>TCATATTTT</t>
    </r>
    <r>
      <rPr>
        <u/>
        <sz val="12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</si>
  <si>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TTTGCATTG</t>
    </r>
    <r>
      <rPr>
        <u/>
        <sz val="12"/>
        <color rgb="FF0000FF"/>
        <rFont val="Calibri"/>
        <family val="2"/>
      </rPr>
      <t>GGG</t>
    </r>
  </si>
  <si>
    <t>PADL01_0303400-t36_1</t>
  </si>
  <si>
    <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</si>
  <si>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ATTT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ATAAT</t>
    </r>
    <r>
      <rPr>
        <u/>
        <sz val="12"/>
        <color rgb="FF0000FF"/>
        <rFont val="Calibri"/>
        <family val="2"/>
      </rPr>
      <t>GGG</t>
    </r>
  </si>
  <si>
    <t>PADL01_0402100-t36_1</t>
  </si>
  <si>
    <r>
      <t>GGG</t>
    </r>
    <r>
      <rPr>
        <sz val="12"/>
        <color rgb="FF303030"/>
        <rFont val="Calibri"/>
        <family val="2"/>
      </rPr>
      <t>AAAGAGATA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AAAGAGATA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AAAGAGATA</t>
    </r>
    <r>
      <rPr>
        <u/>
        <sz val="12"/>
        <color rgb="FF0000FF"/>
        <rFont val="Calibri"/>
        <family val="2"/>
      </rPr>
      <t>GGG</t>
    </r>
  </si>
  <si>
    <t>PADL01_0402800-t36_1</t>
  </si>
  <si>
    <r>
      <t>GGG</t>
    </r>
    <r>
      <rPr>
        <sz val="12"/>
        <color rgb="FF303030"/>
        <rFont val="Calibri"/>
        <family val="2"/>
      </rPr>
      <t>AAAGGGAAA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AAAGAGAAA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AAATGGAAA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</si>
  <si>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GTACCA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ACATTTGT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AGTAGCC</t>
    </r>
    <r>
      <rPr>
        <u/>
        <sz val="12"/>
        <color theme="1"/>
        <rFont val="Calibri"/>
        <family val="2"/>
      </rPr>
      <t>GGG</t>
    </r>
  </si>
  <si>
    <t>PADL01_0420000-t36_1</t>
  </si>
  <si>
    <r>
      <t>GGG</t>
    </r>
    <r>
      <rPr>
        <sz val="12"/>
        <color theme="1"/>
        <rFont val="Calibri"/>
        <family val="2"/>
      </rPr>
      <t>TTCAAA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TTCAAA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TTCAAA</t>
    </r>
    <r>
      <rPr>
        <u/>
        <sz val="12"/>
        <color theme="1"/>
        <rFont val="Calibri"/>
        <family val="2"/>
      </rPr>
      <t>GGG</t>
    </r>
  </si>
  <si>
    <t>PADL01_0414400-t36_1</t>
  </si>
  <si>
    <r>
      <t>GGGG</t>
    </r>
    <r>
      <rPr>
        <sz val="12"/>
        <color rgb="FF303030"/>
        <rFont val="Calibri"/>
        <family val="2"/>
      </rPr>
      <t>TTGAAGAT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CAGCT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ATGAT</t>
    </r>
    <r>
      <rPr>
        <u/>
        <sz val="12"/>
        <color rgb="FF0000FF"/>
        <rFont val="Calibri"/>
        <family val="2"/>
      </rPr>
      <t>GGGG</t>
    </r>
  </si>
  <si>
    <t>PADL01_0530900-t36_1</t>
  </si>
  <si>
    <t>early transcribed membrane protein 5</t>
  </si>
  <si>
    <r>
      <t>GGG</t>
    </r>
    <r>
      <rPr>
        <sz val="12"/>
        <color rgb="FF303030"/>
        <rFont val="Calibri"/>
        <family val="2"/>
      </rPr>
      <t>GATCACTTGTT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TTATCATAAGG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ATCATTACTAG</t>
    </r>
    <r>
      <rPr>
        <u/>
        <sz val="12"/>
        <color rgb="FF0000FF"/>
        <rFont val="Calibri"/>
        <family val="2"/>
      </rPr>
      <t>GGG</t>
    </r>
  </si>
  <si>
    <t>PADL01_0515300-t36_1</t>
  </si>
  <si>
    <t>tRNA pseudouridine synthase, putative</t>
  </si>
  <si>
    <r>
      <t>GGG</t>
    </r>
    <r>
      <rPr>
        <sz val="12"/>
        <color rgb="FF303030"/>
        <rFont val="Calibri"/>
        <family val="2"/>
      </rPr>
      <t>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TTGTAAGA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GAGAATCCT</t>
    </r>
    <r>
      <rPr>
        <u/>
        <sz val="12"/>
        <color rgb="FF0000FF"/>
        <rFont val="Calibri"/>
        <family val="2"/>
      </rPr>
      <t>GGG</t>
    </r>
  </si>
  <si>
    <t>PADL01_0607200-t36_1</t>
  </si>
  <si>
    <r>
      <t>GGGGGG</t>
    </r>
    <r>
      <rPr>
        <sz val="12"/>
        <color rgb="FF303030"/>
        <rFont val="Calibri"/>
        <family val="2"/>
      </rPr>
      <t>ATTCG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GTCGT</t>
    </r>
    <r>
      <rPr>
        <u/>
        <sz val="12"/>
        <color rgb="FF0000FF"/>
        <rFont val="Calibri"/>
        <family val="2"/>
      </rPr>
      <t>GGG</t>
    </r>
  </si>
  <si>
    <t>PADL01_0710700-t36_1</t>
  </si>
  <si>
    <r>
      <t>GGG</t>
    </r>
    <r>
      <rPr>
        <sz val="12"/>
        <color theme="1"/>
        <rFont val="Calibri"/>
        <family val="2"/>
      </rPr>
      <t>TG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AGAGAT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GAAA</t>
    </r>
    <r>
      <rPr>
        <u/>
        <sz val="12"/>
        <color theme="1"/>
        <rFont val="Calibri"/>
        <family val="2"/>
      </rPr>
      <t>GGG</t>
    </r>
  </si>
  <si>
    <t>PADL01_0820200-t36_1</t>
  </si>
  <si>
    <r>
      <t>GGG</t>
    </r>
    <r>
      <rPr>
        <sz val="12"/>
        <color theme="1"/>
        <rFont val="Calibri"/>
        <family val="2"/>
      </rPr>
      <t>GTCTAATGT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TCCAAATAT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TCCATCTAT</t>
    </r>
    <r>
      <rPr>
        <u/>
        <sz val="12"/>
        <color theme="1"/>
        <rFont val="Calibri"/>
        <family val="2"/>
      </rPr>
      <t>GGG</t>
    </r>
  </si>
  <si>
    <t>PADL01_1028600-t36_1</t>
  </si>
  <si>
    <r>
      <t>GGG</t>
    </r>
    <r>
      <rPr>
        <sz val="12"/>
        <color theme="1"/>
        <rFont val="Calibri"/>
        <family val="2"/>
      </rPr>
      <t>ACCATCTAT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ATCACCAAT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ACCAAATAT</t>
    </r>
    <r>
      <rPr>
        <u/>
        <sz val="12"/>
        <color theme="1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</si>
  <si>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AAAT</t>
    </r>
    <r>
      <rPr>
        <u/>
        <sz val="12"/>
        <color theme="1"/>
        <rFont val="Calibri"/>
        <family val="2"/>
      </rPr>
      <t>GGGGGG</t>
    </r>
    <r>
      <rPr>
        <sz val="12"/>
        <color theme="1"/>
        <rFont val="Calibri"/>
        <family val="2"/>
      </rPr>
      <t>TCCATATAT</t>
    </r>
    <r>
      <rPr>
        <u/>
        <sz val="12"/>
        <color theme="1"/>
        <rFont val="Calibri"/>
        <family val="2"/>
      </rPr>
      <t>GGG</t>
    </r>
  </si>
  <si>
    <t>PADL01_1025200-t36_1</t>
  </si>
  <si>
    <r>
      <t>GGGGGG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</si>
  <si>
    <t>PADL01_1220800-t36_1</t>
  </si>
  <si>
    <r>
      <t>GGGGGG</t>
    </r>
    <r>
      <rPr>
        <sz val="12"/>
        <color rgb="FF303030"/>
        <rFont val="Calibri"/>
        <family val="2"/>
      </rPr>
      <t>AAAGATGC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AATTCATATTT</t>
    </r>
    <r>
      <rPr>
        <u/>
        <sz val="12"/>
        <color rgb="FF0000FF"/>
        <rFont val="Calibri"/>
        <family val="2"/>
      </rPr>
      <t>GGG</t>
    </r>
  </si>
  <si>
    <t>PADL01_1244000-t36_1</t>
  </si>
  <si>
    <t>microtubule associated katanin, putative</t>
  </si>
  <si>
    <r>
      <t>GGGG</t>
    </r>
    <r>
      <rPr>
        <sz val="12"/>
        <color rgb="FF303030"/>
        <rFont val="Calibri"/>
        <family val="2"/>
      </rPr>
      <t>ACCA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AA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TAACCGTAGAT</t>
    </r>
    <r>
      <rPr>
        <u/>
        <sz val="12"/>
        <color rgb="FF0000FF"/>
        <rFont val="Calibri"/>
        <family val="2"/>
      </rPr>
      <t>GGGG</t>
    </r>
  </si>
  <si>
    <t>PADL01_1220100-t36_1</t>
  </si>
  <si>
    <r>
      <t>GGG</t>
    </r>
    <r>
      <rPr>
        <sz val="12"/>
        <color rgb="FF303030"/>
        <rFont val="Calibri"/>
        <family val="2"/>
      </rPr>
      <t>TCATTATAT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TCATTATAT</t>
    </r>
    <r>
      <rPr>
        <u/>
        <sz val="12"/>
        <color rgb="FF0000FF"/>
        <rFont val="Calibri"/>
        <family val="2"/>
      </rPr>
      <t>GGG</t>
    </r>
  </si>
  <si>
    <t>PADL01_1212000-t36_1</t>
  </si>
  <si>
    <t>lysine-specific histone demthylase 1, putative</t>
  </si>
  <si>
    <r>
      <t>GGG</t>
    </r>
    <r>
      <rPr>
        <sz val="12"/>
        <color rgb="FF303030"/>
        <rFont val="Calibri"/>
        <family val="2"/>
      </rPr>
      <t>TCATTATAA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TCATTATAT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</si>
  <si>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</si>
  <si>
    <t>PADL01_1200800-t36_1</t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</si>
  <si>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</si>
  <si>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AGGTATATT</t>
    </r>
    <r>
      <rPr>
        <u/>
        <sz val="12"/>
        <color rgb="FF0000FF"/>
        <rFont val="Calibri"/>
        <family val="2"/>
      </rPr>
      <t>GGGGGG</t>
    </r>
  </si>
  <si>
    <t>PADL01_1419700-t36_1</t>
  </si>
  <si>
    <t>splicing factor 3B subunit 4, putative</t>
  </si>
  <si>
    <r>
      <t>GGG</t>
    </r>
    <r>
      <rPr>
        <sz val="12"/>
        <color rgb="FF303030"/>
        <rFont val="Calibri"/>
        <family val="2"/>
      </rPr>
      <t>TGTAT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TATAACT</t>
    </r>
    <r>
      <rPr>
        <u/>
        <sz val="12"/>
        <color rgb="FF0000FF"/>
        <rFont val="Calibri"/>
        <family val="2"/>
      </rPr>
      <t>GGGGGG</t>
    </r>
  </si>
  <si>
    <t>PADL01_1421900-t36_1</t>
  </si>
  <si>
    <t>mitochondrial ribosomal protein L21 precursor, putative</t>
  </si>
  <si>
    <r>
      <t>GGGGGG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</t>
    </r>
    <r>
      <rPr>
        <u/>
        <sz val="12"/>
        <color rgb="FF0000FF"/>
        <rFont val="Calibri"/>
        <family val="2"/>
      </rPr>
      <t>GGG</t>
    </r>
  </si>
  <si>
    <t>PADL01_1441100-t36_1</t>
  </si>
  <si>
    <t xml:space="preserve">PADLG01_00_7_RC </t>
  </si>
  <si>
    <r>
      <t>GGG</t>
    </r>
    <r>
      <rPr>
        <sz val="12"/>
        <color rgb="FF303030"/>
        <rFont val="Calibri"/>
        <family val="2"/>
      </rPr>
      <t>TTAGATG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CGTGTAA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TAAGGAT</t>
    </r>
    <r>
      <rPr>
        <u/>
        <sz val="12"/>
        <color rgb="FF0000FF"/>
        <rFont val="Calibri"/>
        <family val="2"/>
      </rPr>
      <t>GGG</t>
    </r>
  </si>
  <si>
    <t>PADL01_0005800-t36_1</t>
  </si>
  <si>
    <t>PADLG01_00_10_RC</t>
  </si>
  <si>
    <r>
      <t>GGG</t>
    </r>
    <r>
      <rPr>
        <sz val="12"/>
        <color rgb="FF303030"/>
        <rFont val="Calibri"/>
        <family val="2"/>
      </rPr>
      <t>GTGG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TCCAGCAGCC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TCACTAGCCGA</t>
    </r>
    <r>
      <rPr>
        <u/>
        <sz val="12"/>
        <color rgb="FF0000FF"/>
        <rFont val="Calibri"/>
        <family val="2"/>
      </rPr>
      <t>GGG</t>
    </r>
  </si>
  <si>
    <t>PADL01_0008000-t36_1</t>
  </si>
  <si>
    <t>PADLG01_00_45_RC</t>
  </si>
  <si>
    <r>
      <t>GGGGGG</t>
    </r>
    <r>
      <rPr>
        <sz val="12"/>
        <color rgb="FF303030"/>
        <rFont val="Calibri"/>
        <family val="2"/>
      </rPr>
      <t>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TATATATAT</t>
    </r>
    <r>
      <rPr>
        <u/>
        <sz val="12"/>
        <color rgb="FF0000FF"/>
        <rFont val="Calibri"/>
        <family val="2"/>
      </rPr>
      <t>GGG</t>
    </r>
  </si>
  <si>
    <t>PADL01_0030600-t36_1</t>
  </si>
  <si>
    <t>PADLG01_00_46</t>
  </si>
  <si>
    <r>
      <t>GGG</t>
    </r>
    <r>
      <rPr>
        <sz val="12"/>
        <color rgb="FF303030"/>
        <rFont val="Calibri"/>
        <family val="2"/>
      </rPr>
      <t>ACCAAAAGAT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AAATCACA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ACCTGGACCT</t>
    </r>
    <r>
      <rPr>
        <u/>
        <sz val="12"/>
        <color rgb="FF0000FF"/>
        <rFont val="Calibri"/>
        <family val="2"/>
      </rPr>
      <t>GGG</t>
    </r>
  </si>
  <si>
    <t>PADL01_0030700-t36_1</t>
  </si>
  <si>
    <t>PADLG01_00_34</t>
  </si>
  <si>
    <r>
      <t>GGG</t>
    </r>
    <r>
      <rPr>
        <sz val="12"/>
        <color rgb="FF303030"/>
        <rFont val="Calibri"/>
        <family val="2"/>
      </rPr>
      <t>GTAGA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TTCTA</t>
    </r>
    <r>
      <rPr>
        <u/>
        <sz val="12"/>
        <color rgb="FF0000FF"/>
        <rFont val="Calibri"/>
        <family val="2"/>
      </rPr>
      <t>GGGGGG</t>
    </r>
  </si>
  <si>
    <t>PADL01_0025800-t36_1</t>
  </si>
  <si>
    <t>PADLG01_00_32</t>
  </si>
  <si>
    <r>
      <t>GGGGGG</t>
    </r>
    <r>
      <rPr>
        <sz val="12"/>
        <color rgb="FF303030"/>
        <rFont val="Calibri"/>
        <family val="2"/>
      </rPr>
      <t>TTTG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GTCTA</t>
    </r>
    <r>
      <rPr>
        <u/>
        <sz val="12"/>
        <color rgb="FF0000FF"/>
        <rFont val="Calibri"/>
        <family val="2"/>
      </rPr>
      <t>GGG</t>
    </r>
  </si>
  <si>
    <t>PADL01_0023800-t36_1</t>
  </si>
  <si>
    <t>PADLG01_00_15</t>
  </si>
  <si>
    <t>PADL01_0012900-t36_1</t>
  </si>
  <si>
    <t>PADLG01_00_6</t>
  </si>
  <si>
    <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ACACCTT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TCAACCTGAT</t>
    </r>
    <r>
      <rPr>
        <u/>
        <sz val="12"/>
        <color rgb="FF0000FF"/>
        <rFont val="Calibri"/>
        <family val="2"/>
      </rPr>
      <t>GGG</t>
    </r>
  </si>
  <si>
    <t>PADL01_0005000-t36_1</t>
  </si>
  <si>
    <r>
      <t>GGG</t>
    </r>
    <r>
      <rPr>
        <sz val="12"/>
        <color theme="1"/>
        <rFont val="Calibri"/>
        <family val="2"/>
      </rPr>
      <t>TCTCTTTTT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TCTCTTTTT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CCCCTTTTT</t>
    </r>
    <r>
      <rPr>
        <u/>
        <sz val="12"/>
        <color theme="1"/>
        <rFont val="Calibri"/>
        <family val="2"/>
      </rPr>
      <t>GGG</t>
    </r>
  </si>
  <si>
    <t>PBLACG01_0213100-t36_1</t>
  </si>
  <si>
    <r>
      <t>GGG</t>
    </r>
    <r>
      <rPr>
        <sz val="12"/>
        <color theme="1"/>
        <rFont val="Calibri"/>
        <family val="2"/>
      </rPr>
      <t>TCTCTTTTT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TCTCTTTTT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CCTCTTTTT</t>
    </r>
    <r>
      <rPr>
        <u/>
        <sz val="12"/>
        <color theme="1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</si>
  <si>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ATGAATGTC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ATGAATGTC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ATGAATGTC</t>
    </r>
    <r>
      <rPr>
        <u/>
        <sz val="12"/>
        <color theme="1"/>
        <rFont val="Calibri"/>
        <family val="2"/>
      </rPr>
      <t>GGG</t>
    </r>
  </si>
  <si>
    <t>PBLACG01_0210600-t36_1</t>
  </si>
  <si>
    <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TTAGCATTT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TTAGCATTT</t>
    </r>
    <r>
      <rPr>
        <u/>
        <sz val="12"/>
        <color rgb="FF0000FF"/>
        <rFont val="Calibri"/>
        <family val="2"/>
      </rPr>
      <t>GGG</t>
    </r>
  </si>
  <si>
    <t>PBLACG01_0304600-t36_1</t>
  </si>
  <si>
    <r>
      <t>GGG</t>
    </r>
    <r>
      <rPr>
        <sz val="12"/>
        <color rgb="FF303030"/>
        <rFont val="Calibri"/>
        <family val="2"/>
      </rPr>
      <t>TTTGCATTG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TTTGCATTG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</si>
  <si>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TTTGCATTG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ATTTGCATT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</si>
  <si>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TTAGCATTT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</si>
  <si>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ATTTGCATT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GTTAGCATT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GTTAGCATT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</si>
  <si>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</t>
    </r>
    <r>
      <rPr>
        <u/>
        <sz val="12"/>
        <color rgb="FF0000FF"/>
        <rFont val="Calibri"/>
        <family val="2"/>
      </rPr>
      <t>GGG</t>
    </r>
  </si>
  <si>
    <t>PBLACG01_0320700-t36_1</t>
  </si>
  <si>
    <t>CPW-WPC family protein</t>
  </si>
  <si>
    <r>
      <t>GGG</t>
    </r>
    <r>
      <rPr>
        <sz val="12"/>
        <color rgb="FF303030"/>
        <rFont val="Calibri"/>
        <family val="2"/>
      </rPr>
      <t>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TATCAT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</t>
    </r>
    <r>
      <rPr>
        <u/>
        <sz val="12"/>
        <color rgb="FF0000FF"/>
        <rFont val="Calibri"/>
        <family val="2"/>
      </rPr>
      <t>GGG</t>
    </r>
  </si>
  <si>
    <t>PBLACG01_0300100-t36_1</t>
  </si>
  <si>
    <r>
      <t>GGG</t>
    </r>
    <r>
      <rPr>
        <sz val="12"/>
        <color rgb="FF303030"/>
        <rFont val="Calibri"/>
        <family val="2"/>
      </rPr>
      <t>GGG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GAA</t>
    </r>
    <r>
      <rPr>
        <u/>
        <sz val="12"/>
        <color rgb="FF0000FF"/>
        <rFont val="Calibri"/>
        <family val="2"/>
      </rPr>
      <t>GGG</t>
    </r>
  </si>
  <si>
    <t>PBLACG01_0401300-t36_1</t>
  </si>
  <si>
    <t>alpha/beta hydrolase, putative</t>
  </si>
  <si>
    <r>
      <t>GGG</t>
    </r>
    <r>
      <rPr>
        <sz val="12"/>
        <color rgb="FF303030"/>
        <rFont val="Calibri"/>
        <family val="2"/>
      </rPr>
      <t>AAG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</t>
    </r>
    <r>
      <rPr>
        <u/>
        <sz val="12"/>
        <color rgb="FF0000FF"/>
        <rFont val="Calibri"/>
        <family val="2"/>
      </rPr>
      <t>GGG</t>
    </r>
  </si>
  <si>
    <t>PBLACG01_0416100-t36_1</t>
  </si>
  <si>
    <r>
      <t>GGG</t>
    </r>
    <r>
      <rPr>
        <sz val="12"/>
        <color rgb="FF303030"/>
        <rFont val="Calibri"/>
        <family val="2"/>
      </rPr>
      <t>AGTGA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</t>
    </r>
    <r>
      <rPr>
        <u/>
        <sz val="12"/>
        <color rgb="FF0000FF"/>
        <rFont val="Calibri"/>
        <family val="2"/>
      </rPr>
      <t>GGG</t>
    </r>
  </si>
  <si>
    <t>PBLACG01_0400300-t36_1</t>
  </si>
  <si>
    <r>
      <t>GGG</t>
    </r>
    <r>
      <rPr>
        <sz val="12"/>
        <color theme="1"/>
        <rFont val="Calibri"/>
        <family val="2"/>
      </rPr>
      <t>CATTCCACC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CATTCCACC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CATTCCACC</t>
    </r>
    <r>
      <rPr>
        <u/>
        <sz val="12"/>
        <color theme="1"/>
        <rFont val="Calibri"/>
        <family val="2"/>
      </rPr>
      <t>GGG</t>
    </r>
  </si>
  <si>
    <t>PBLACG01_0527000-t36_1</t>
  </si>
  <si>
    <r>
      <t>GGG</t>
    </r>
    <r>
      <rPr>
        <sz val="12"/>
        <color theme="1"/>
        <rFont val="Calibri"/>
        <family val="2"/>
      </rPr>
      <t>TTATTACTAGC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ATCACTATTAG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GATCATTACTA</t>
    </r>
    <r>
      <rPr>
        <u/>
        <sz val="12"/>
        <color theme="1"/>
        <rFont val="Calibri"/>
        <family val="2"/>
      </rPr>
      <t>GGG</t>
    </r>
  </si>
  <si>
    <t>PBLACG01_0516000-t36_1</t>
  </si>
  <si>
    <r>
      <t>GGG</t>
    </r>
    <r>
      <rPr>
        <sz val="12"/>
        <color rgb="FF303030"/>
        <rFont val="Calibri"/>
        <family val="2"/>
      </rPr>
      <t>AATGGTGAT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AATGGTGAT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AATGGTGAT</t>
    </r>
    <r>
      <rPr>
        <u/>
        <sz val="12"/>
        <color rgb="FF0000FF"/>
        <rFont val="Calibri"/>
        <family val="2"/>
      </rPr>
      <t>GGG</t>
    </r>
  </si>
  <si>
    <t>PBLACG01_0718000-t36_1</t>
  </si>
  <si>
    <r>
      <t>GGG</t>
    </r>
    <r>
      <rPr>
        <sz val="12"/>
        <color rgb="FF303030"/>
        <rFont val="Calibri"/>
        <family val="2"/>
      </rPr>
      <t>AATGATGAT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AATGGAGAT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AATGGTAAT</t>
    </r>
    <r>
      <rPr>
        <u/>
        <sz val="12"/>
        <color rgb="FF0000FF"/>
        <rFont val="Calibri"/>
        <family val="2"/>
      </rPr>
      <t>GGG</t>
    </r>
  </si>
  <si>
    <r>
      <t>GGGGGG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</si>
  <si>
    <t>PBLACG01_0824300-t36_1</t>
  </si>
  <si>
    <t>nucleoside transporter 2</t>
  </si>
  <si>
    <r>
      <t>GGG</t>
    </r>
    <r>
      <rPr>
        <sz val="12"/>
        <color rgb="FF303030"/>
        <rFont val="Calibri"/>
        <family val="2"/>
      </rPr>
      <t>TAAGAACGAAT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GGTAC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TAGAT</t>
    </r>
    <r>
      <rPr>
        <u/>
        <sz val="12"/>
        <color rgb="FF0000FF"/>
        <rFont val="Calibri"/>
        <family val="2"/>
      </rPr>
      <t>GGG</t>
    </r>
  </si>
  <si>
    <t>PBLACG01_0829600-t36_1</t>
  </si>
  <si>
    <t>unspecified product</t>
  </si>
  <si>
    <r>
      <t>GGG</t>
    </r>
    <r>
      <rPr>
        <sz val="12"/>
        <color rgb="FF303030"/>
        <rFont val="Calibri"/>
        <family val="2"/>
      </rPr>
      <t>TACATGCACAT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TACAGGCGCGT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TACAGGCGCAT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</si>
  <si>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TACAGGCGCGT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TACAGGCGCAT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TACAGATAA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</si>
  <si>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TATCAT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TATCAT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TATCAT</t>
    </r>
    <r>
      <rPr>
        <u/>
        <sz val="12"/>
        <color rgb="FF0000FF"/>
        <rFont val="Calibri"/>
        <family val="2"/>
      </rPr>
      <t>GGG</t>
    </r>
  </si>
  <si>
    <t>PBLACG01_0800200-t36_1</t>
  </si>
  <si>
    <r>
      <t>GGG</t>
    </r>
    <r>
      <rPr>
        <sz val="12"/>
        <color rgb="FF303030"/>
        <rFont val="Calibri"/>
        <family val="2"/>
      </rPr>
      <t>TATCAT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TATCAT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</si>
  <si>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TCCAAATAT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TCCATCTAT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TCCATCTAT</t>
    </r>
    <r>
      <rPr>
        <u/>
        <sz val="12"/>
        <color rgb="FF0000FF"/>
        <rFont val="Calibri"/>
        <family val="2"/>
      </rPr>
      <t>GGG</t>
    </r>
  </si>
  <si>
    <t>PBLACG01_1028700-t36_1</t>
  </si>
  <si>
    <r>
      <t>GGG</t>
    </r>
    <r>
      <rPr>
        <sz val="12"/>
        <color rgb="FF303030"/>
        <rFont val="Calibri"/>
        <family val="2"/>
      </rPr>
      <t>ACCATCTAT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ACCATCTAT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ATCGCCTAT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</si>
  <si>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AAAT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TCCATATAT</t>
    </r>
    <r>
      <rPr>
        <u/>
        <sz val="12"/>
        <color rgb="FF0000FF"/>
        <rFont val="Calibri"/>
        <family val="2"/>
      </rPr>
      <t>GGG</t>
    </r>
  </si>
  <si>
    <t>PBLACG01_1025200-t36_1</t>
  </si>
  <si>
    <r>
      <t>GGG</t>
    </r>
    <r>
      <rPr>
        <sz val="12"/>
        <color rgb="FF303030"/>
        <rFont val="Calibri"/>
        <family val="2"/>
      </rPr>
      <t>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TCTATGA</t>
    </r>
    <r>
      <rPr>
        <u/>
        <sz val="12"/>
        <color rgb="FF0000FF"/>
        <rFont val="Calibri"/>
        <family val="2"/>
      </rPr>
      <t>GGG</t>
    </r>
  </si>
  <si>
    <t>PBLACG01_1223600-t36_1</t>
  </si>
  <si>
    <r>
      <t>GGG</t>
    </r>
    <r>
      <rPr>
        <sz val="12"/>
        <color rgb="FF303030"/>
        <rFont val="Calibri"/>
        <family val="2"/>
      </rPr>
      <t>CATAATATAA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CATAATATAA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TATAATATAA</t>
    </r>
    <r>
      <rPr>
        <u/>
        <sz val="12"/>
        <color rgb="FF0000FF"/>
        <rFont val="Calibri"/>
        <family val="2"/>
      </rPr>
      <t>GGG</t>
    </r>
  </si>
  <si>
    <t>PBLACG01_1238700-t36_1</t>
  </si>
  <si>
    <t>transcription factor with AP2 domain(s)</t>
  </si>
  <si>
    <r>
      <t>GGG</t>
    </r>
    <r>
      <rPr>
        <sz val="12"/>
        <color rgb="FF303030"/>
        <rFont val="Calibri"/>
        <family val="2"/>
      </rPr>
      <t>TATAATATAA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CATAATATAA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TATAATATAA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</si>
  <si>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TATAATATAA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TATAATATAA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CATAATATAA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</si>
  <si>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CATAATATAA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TATAATATAA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TATAATATAA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</si>
  <si>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</si>
  <si>
    <t>PBLACG01_1235600-t36_1</t>
  </si>
  <si>
    <t>vesicle transport v-SNARE protein VTl1, putative</t>
  </si>
  <si>
    <r>
      <t>GGG</t>
    </r>
    <r>
      <rPr>
        <sz val="12"/>
        <color rgb="FF303030"/>
        <rFont val="Calibri"/>
        <family val="2"/>
      </rPr>
      <t>ATCGTGATA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ACAGAGAAA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ATCGTGATA</t>
    </r>
    <r>
      <rPr>
        <u/>
        <sz val="12"/>
        <color rgb="FF0000FF"/>
        <rFont val="Calibri"/>
        <family val="2"/>
      </rPr>
      <t>GGG</t>
    </r>
  </si>
  <si>
    <t>PBLACG01_1212300-t36_1</t>
  </si>
  <si>
    <t>eukaryotic translation initiation factor 3 subunit 10, putative</t>
  </si>
  <si>
    <r>
      <t>GGG</t>
    </r>
    <r>
      <rPr>
        <sz val="12"/>
        <color rgb="FF303030"/>
        <rFont val="Calibri"/>
        <family val="2"/>
      </rPr>
      <t>TCATTTATT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TCATTTATT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TCATTTATT</t>
    </r>
    <r>
      <rPr>
        <u/>
        <sz val="12"/>
        <color rgb="FF0000FF"/>
        <rFont val="Calibri"/>
        <family val="2"/>
      </rPr>
      <t>GGG</t>
    </r>
  </si>
  <si>
    <t>PBLACG01_1346000-t36_1</t>
  </si>
  <si>
    <r>
      <t>GGG</t>
    </r>
    <r>
      <rPr>
        <sz val="12"/>
        <color rgb="FF303030"/>
        <rFont val="Calibri"/>
        <family val="2"/>
      </rPr>
      <t>GAG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AAAAAAA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AAAGGAAAA</t>
    </r>
    <r>
      <rPr>
        <u/>
        <sz val="12"/>
        <color rgb="FF0000FF"/>
        <rFont val="Calibri"/>
        <family val="2"/>
      </rPr>
      <t>GGG</t>
    </r>
  </si>
  <si>
    <t>PBLACG01_1341800-t36_1</t>
  </si>
  <si>
    <t>heat shock protein 110, putative</t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</si>
  <si>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AATATTT</t>
    </r>
    <r>
      <rPr>
        <u/>
        <sz val="12"/>
        <color rgb="FF0000FF"/>
        <rFont val="Calibri"/>
        <family val="2"/>
      </rPr>
      <t>GGG</t>
    </r>
  </si>
  <si>
    <t>PBLACG01_1308600-t36_1</t>
  </si>
  <si>
    <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ATATT</t>
    </r>
    <r>
      <rPr>
        <u/>
        <sz val="12"/>
        <color rgb="FF0000FF"/>
        <rFont val="Calibri"/>
        <family val="2"/>
      </rPr>
      <t>GGGGGG</t>
    </r>
  </si>
  <si>
    <t>PBLACG01_1419100-t36_1</t>
  </si>
  <si>
    <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GGGGGG</t>
    </r>
  </si>
  <si>
    <t>PBLACG01_1409100-t36_1</t>
  </si>
  <si>
    <t>rhoptry-associated protein 1</t>
  </si>
  <si>
    <r>
      <t>GGGG</t>
    </r>
    <r>
      <rPr>
        <sz val="12"/>
        <color rgb="FF303030"/>
        <rFont val="Calibri"/>
        <family val="2"/>
      </rPr>
      <t>AAAAAAAAA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AAAAAAAA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AAAAAAAAA</t>
    </r>
    <r>
      <rPr>
        <u/>
        <sz val="12"/>
        <color rgb="FF0000FF"/>
        <rFont val="Calibri"/>
        <family val="2"/>
      </rPr>
      <t>GGGG</t>
    </r>
  </si>
  <si>
    <t>PBLACG01_1408700-t36_1</t>
  </si>
  <si>
    <t>ER membrane protein complex subunit 2, putative</t>
  </si>
  <si>
    <r>
      <t>GGGG</t>
    </r>
    <r>
      <rPr>
        <sz val="12"/>
        <color rgb="FF303030"/>
        <rFont val="Calibri"/>
        <family val="2"/>
      </rPr>
      <t>AAAAAAAAA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AAAAAAAAA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AAAAAAAAA</t>
    </r>
    <r>
      <rPr>
        <u/>
        <sz val="12"/>
        <color rgb="FF0000FF"/>
        <rFont val="Calibri"/>
        <family val="2"/>
      </rPr>
      <t>GGGG</t>
    </r>
  </si>
  <si>
    <r>
      <t>GGG</t>
    </r>
    <r>
      <rPr>
        <sz val="12"/>
        <color rgb="FF303030"/>
        <rFont val="Calibri"/>
        <family val="2"/>
      </rPr>
      <t>TATATATAT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TATATATAT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TATATATAT</t>
    </r>
    <r>
      <rPr>
        <u/>
        <sz val="12"/>
        <color rgb="FF0000FF"/>
        <rFont val="Calibri"/>
        <family val="2"/>
      </rPr>
      <t>GGG</t>
    </r>
  </si>
  <si>
    <t>PBLACG01_1400300-t36_1</t>
  </si>
  <si>
    <t>choline kinase</t>
  </si>
  <si>
    <t>PBLACG01_00_23_RC</t>
  </si>
  <si>
    <r>
      <t>GGG</t>
    </r>
    <r>
      <rPr>
        <sz val="12"/>
        <color rgb="FF303030"/>
        <rFont val="Calibri"/>
        <family val="2"/>
      </rPr>
      <t>TTT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TAT</t>
    </r>
    <r>
      <rPr>
        <u/>
        <sz val="12"/>
        <color rgb="FF0000FF"/>
        <rFont val="Calibri"/>
        <family val="2"/>
      </rPr>
      <t>GGG</t>
    </r>
  </si>
  <si>
    <t>PBLACG01_0010900-t36_1</t>
  </si>
  <si>
    <t>PBLACG01_00_44_RC</t>
  </si>
  <si>
    <t>PBLACG01_0017300-t36_1</t>
  </si>
  <si>
    <t>PBLACG01_00_60_RC</t>
  </si>
  <si>
    <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GGGGGG</t>
    </r>
  </si>
  <si>
    <t>PBLACG01_0027600-t36_1</t>
  </si>
  <si>
    <t>acyl-CoA synthetase, putative</t>
  </si>
  <si>
    <t>PBLACG01_00_79_RC</t>
  </si>
  <si>
    <r>
      <t>GGG</t>
    </r>
    <r>
      <rPr>
        <sz val="12"/>
        <color rgb="FF303030"/>
        <rFont val="Calibri"/>
        <family val="2"/>
      </rPr>
      <t>ACAATATATAT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ATAATATATAT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</si>
  <si>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AGGTTGGT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TATG</t>
    </r>
    <r>
      <rPr>
        <u/>
        <sz val="12"/>
        <color rgb="FF0000FF"/>
        <rFont val="Calibri"/>
        <family val="2"/>
      </rPr>
      <t>GGG</t>
    </r>
  </si>
  <si>
    <t>PBLACG01_00_22</t>
  </si>
  <si>
    <t>PBLACG01_0010500-t36_1</t>
  </si>
  <si>
    <r>
      <t>GGG</t>
    </r>
    <r>
      <rPr>
        <sz val="12"/>
        <color rgb="FF303030"/>
        <rFont val="Calibri"/>
        <family val="2"/>
      </rPr>
      <t>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TATCAT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TATGGTATCAT</t>
    </r>
    <r>
      <rPr>
        <u/>
        <sz val="12"/>
        <color rgb="FF0000FF"/>
        <rFont val="Calibri"/>
        <family val="2"/>
      </rPr>
      <t>GGG</t>
    </r>
  </si>
  <si>
    <t>PBLACG01_00_24</t>
  </si>
  <si>
    <r>
      <t>GGGGGG</t>
    </r>
    <r>
      <rPr>
        <sz val="12"/>
        <color rgb="FF303030"/>
        <rFont val="Calibri"/>
        <family val="2"/>
      </rPr>
      <t>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CCAACA</t>
    </r>
    <r>
      <rPr>
        <u/>
        <sz val="12"/>
        <color rgb="FF0000FF"/>
        <rFont val="Calibri"/>
        <family val="2"/>
      </rPr>
      <t>GGG</t>
    </r>
  </si>
  <si>
    <t>PBLACG01_0012600-t36_1</t>
  </si>
  <si>
    <t>PBLACG01_00_29</t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</si>
  <si>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ATATATATGTA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</si>
  <si>
    <t>PBLACG01_0014000-t36_1</t>
  </si>
  <si>
    <t>PBLACG01_00_23</t>
  </si>
  <si>
    <r>
      <t>GGG</t>
    </r>
    <r>
      <rPr>
        <sz val="12"/>
        <color rgb="FF303030"/>
        <rFont val="Calibri"/>
        <family val="2"/>
      </rPr>
      <t>CGAAGAAGCT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ACGGCAAGTG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GCGAAGAAGC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</si>
  <si>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</si>
  <si>
    <t>PGABG01_0303900-t36_1</t>
  </si>
  <si>
    <r>
      <t>GGG</t>
    </r>
    <r>
      <rPr>
        <sz val="12"/>
        <color rgb="FF303030"/>
        <rFont val="Calibri"/>
        <family val="2"/>
      </rPr>
      <t>ATATTATCCGT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AGAGACTTAT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AAAAAGACAA</t>
    </r>
    <r>
      <rPr>
        <u/>
        <sz val="12"/>
        <color rgb="FF0000FF"/>
        <rFont val="Calibri"/>
        <family val="2"/>
      </rPr>
      <t>GGG</t>
    </r>
  </si>
  <si>
    <t>PGABG01_0301500-t36_1</t>
  </si>
  <si>
    <r>
      <t>GGG</t>
    </r>
    <r>
      <rPr>
        <sz val="12"/>
        <color rgb="FF303030"/>
        <rFont val="Calibri"/>
        <family val="2"/>
      </rPr>
      <t>AAAGAGATA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AAAGAGAAA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</t>
    </r>
    <r>
      <rPr>
        <u/>
        <sz val="12"/>
        <color rgb="FF0000FF"/>
        <rFont val="Calibri"/>
        <family val="2"/>
      </rPr>
      <t>GGG</t>
    </r>
  </si>
  <si>
    <t>PGABG01_0401400-t36_1</t>
  </si>
  <si>
    <r>
      <t>GGGGGG</t>
    </r>
    <r>
      <rPr>
        <sz val="12"/>
        <color rgb="FF303030"/>
        <rFont val="Calibri"/>
        <family val="2"/>
      </rPr>
      <t>TGCTTTACA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TGTGATGGA</t>
    </r>
    <r>
      <rPr>
        <u/>
        <sz val="12"/>
        <color rgb="FF0000FF"/>
        <rFont val="Calibri"/>
        <family val="2"/>
      </rPr>
      <t>GGG</t>
    </r>
  </si>
  <si>
    <t>PGABG01_0418500-t36_1</t>
  </si>
  <si>
    <r>
      <t>GGG</t>
    </r>
    <r>
      <rPr>
        <sz val="12"/>
        <color rgb="FF303030"/>
        <rFont val="Calibri"/>
        <family val="2"/>
      </rPr>
      <t>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CATAGGTTT</t>
    </r>
    <r>
      <rPr>
        <u/>
        <sz val="12"/>
        <color rgb="FF0000FF"/>
        <rFont val="Calibri"/>
        <family val="2"/>
      </rPr>
      <t>GGGGGG</t>
    </r>
  </si>
  <si>
    <t>PGABG01_0500300-t36_1</t>
  </si>
  <si>
    <t>interspersed repeat antigen</t>
  </si>
  <si>
    <r>
      <t>GGG</t>
    </r>
    <r>
      <rPr>
        <sz val="12"/>
        <color rgb="FF303030"/>
        <rFont val="Calibri"/>
        <family val="2"/>
      </rPr>
      <t>CTCAGCA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GTCACTT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ACCCACACAA</t>
    </r>
    <r>
      <rPr>
        <u/>
        <sz val="12"/>
        <color rgb="FF0000FF"/>
        <rFont val="Calibri"/>
        <family val="2"/>
      </rPr>
      <t>GGG</t>
    </r>
  </si>
  <si>
    <t>PGABG01_0506200-t36_1</t>
  </si>
  <si>
    <r>
      <t>GGG</t>
    </r>
    <r>
      <rPr>
        <sz val="12"/>
        <color rgb="FF303030"/>
        <rFont val="Calibri"/>
        <family val="2"/>
      </rPr>
      <t>GATCACTTGTT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TTATCATTAGG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ATCATTACTAG</t>
    </r>
    <r>
      <rPr>
        <u/>
        <sz val="12"/>
        <color rgb="FF0000FF"/>
        <rFont val="Calibri"/>
        <family val="2"/>
      </rPr>
      <t>GGG</t>
    </r>
  </si>
  <si>
    <t>PGABG01_0515300-t36_1</t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</si>
  <si>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</si>
  <si>
    <t>PGABG01_0500200-t36_1</t>
  </si>
  <si>
    <t>parasite-infected erthyrocyte surface protein</t>
  </si>
  <si>
    <r>
      <t>GGG</t>
    </r>
    <r>
      <rPr>
        <sz val="12"/>
        <color rgb="FF303030"/>
        <rFont val="Calibri"/>
        <family val="2"/>
      </rPr>
      <t>GCTT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GATTTT</t>
    </r>
    <r>
      <rPr>
        <u/>
        <sz val="12"/>
        <color rgb="FF0000FF"/>
        <rFont val="Calibri"/>
        <family val="2"/>
      </rPr>
      <t>GGG</t>
    </r>
  </si>
  <si>
    <t>PGABG01_0711200-t36_1</t>
  </si>
  <si>
    <r>
      <t>GGG</t>
    </r>
    <r>
      <rPr>
        <sz val="12"/>
        <color rgb="FF303030"/>
        <rFont val="Calibri"/>
        <family val="2"/>
      </rPr>
      <t>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AGATC</t>
    </r>
    <r>
      <rPr>
        <u/>
        <sz val="12"/>
        <color rgb="FF0000FF"/>
        <rFont val="Calibri"/>
        <family val="2"/>
      </rPr>
      <t>GGG</t>
    </r>
  </si>
  <si>
    <t>PGABG01_0801200-t36_1</t>
  </si>
  <si>
    <t>RRNA encoding</t>
  </si>
  <si>
    <r>
      <t>GGG</t>
    </r>
    <r>
      <rPr>
        <sz val="12"/>
        <color rgb="FF303030"/>
        <rFont val="Calibri"/>
        <family val="2"/>
      </rPr>
      <t>TTTTTTTTTT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</si>
  <si>
    <t>PGABG01_1031000-t36_1</t>
  </si>
  <si>
    <t>S-adenosylmethionine decarboxylase / ornithine decarboxylase</t>
  </si>
  <si>
    <r>
      <t>GGG</t>
    </r>
    <r>
      <rPr>
        <sz val="12"/>
        <color rgb="FF303030"/>
        <rFont val="Calibri"/>
        <family val="2"/>
      </rPr>
      <t>GTCTAATGT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TCCAAATAT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CCCATCTAT</t>
    </r>
    <r>
      <rPr>
        <u/>
        <sz val="12"/>
        <color rgb="FF0000FF"/>
        <rFont val="Calibri"/>
        <family val="2"/>
      </rPr>
      <t>GGG</t>
    </r>
  </si>
  <si>
    <t>PGABG01_1028100-t36_1</t>
  </si>
  <si>
    <r>
      <t>GGG</t>
    </r>
    <r>
      <rPr>
        <sz val="12"/>
        <color rgb="FF303030"/>
        <rFont val="Calibri"/>
        <family val="2"/>
      </rPr>
      <t>ATCACCAAT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ACCAAATAT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GCCATCTAT</t>
    </r>
    <r>
      <rPr>
        <u/>
        <sz val="12"/>
        <color rgb="FF0000FF"/>
        <rFont val="Calibri"/>
        <family val="2"/>
      </rPr>
      <t>GGG</t>
    </r>
  </si>
  <si>
    <t>PGABG01_1024700-t36_1</t>
  </si>
  <si>
    <r>
      <t>GGG</t>
    </r>
    <r>
      <rPr>
        <sz val="12"/>
        <color rgb="FF303030"/>
        <rFont val="Calibri"/>
        <family val="2"/>
      </rPr>
      <t>CAAAAT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CAAGAT</t>
    </r>
    <r>
      <rPr>
        <u/>
        <sz val="12"/>
        <color rgb="FF0000FF"/>
        <rFont val="Calibri"/>
        <family val="2"/>
      </rPr>
      <t>GGG</t>
    </r>
  </si>
  <si>
    <t>PGABG01_1109200-t36_1</t>
  </si>
  <si>
    <r>
      <t>GGG</t>
    </r>
    <r>
      <rPr>
        <sz val="12"/>
        <color theme="1"/>
        <rFont val="Calibri"/>
        <family val="2"/>
      </rPr>
      <t>CAAAAT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CAAAAT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CAAGAT</t>
    </r>
    <r>
      <rPr>
        <u/>
        <sz val="12"/>
        <color theme="1"/>
        <rFont val="Calibri"/>
        <family val="2"/>
      </rPr>
      <t>GGG</t>
    </r>
  </si>
  <si>
    <t>PGABG01_1137700-t36_1</t>
  </si>
  <si>
    <r>
      <t>GGGGGG</t>
    </r>
    <r>
      <rPr>
        <sz val="12"/>
        <color rgb="FF303030"/>
        <rFont val="Calibri"/>
        <family val="2"/>
      </rPr>
      <t>AAAGATGC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CATTCATATTT</t>
    </r>
    <r>
      <rPr>
        <u/>
        <sz val="12"/>
        <color rgb="FF0000FF"/>
        <rFont val="Calibri"/>
        <family val="2"/>
      </rPr>
      <t>GGG</t>
    </r>
  </si>
  <si>
    <t>PGABG01_1242200-t36_1</t>
  </si>
  <si>
    <r>
      <t>GGGGGG</t>
    </r>
    <r>
      <rPr>
        <sz val="12"/>
        <color rgb="FF303030"/>
        <rFont val="Calibri"/>
        <family val="2"/>
      </rPr>
      <t>TACCACTAGTT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</si>
  <si>
    <t>PGABG01_1218500-t36_1</t>
  </si>
  <si>
    <r>
      <t>GGG</t>
    </r>
    <r>
      <rPr>
        <sz val="12"/>
        <color rgb="FF303030"/>
        <rFont val="Calibri"/>
        <family val="2"/>
      </rPr>
      <t>TTTGTTTTG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TTTGTTTTG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TTTGCTTTT</t>
    </r>
    <r>
      <rPr>
        <u/>
        <sz val="12"/>
        <color rgb="FF0000FF"/>
        <rFont val="Calibri"/>
        <family val="2"/>
      </rPr>
      <t>GGG</t>
    </r>
  </si>
  <si>
    <t>PGABG01_1201400-t36_1</t>
  </si>
  <si>
    <t>dynein heavy chain, putative</t>
  </si>
  <si>
    <r>
      <t>GGG</t>
    </r>
    <r>
      <rPr>
        <sz val="12"/>
        <color rgb="FF303030"/>
        <rFont val="Calibri"/>
        <family val="2"/>
      </rPr>
      <t>GTGC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TTCAAGCGCAT</t>
    </r>
    <r>
      <rPr>
        <u/>
        <sz val="12"/>
        <color rgb="FF0000FF"/>
        <rFont val="Calibri"/>
        <family val="2"/>
      </rPr>
      <t>GGG</t>
    </r>
  </si>
  <si>
    <t>PGABG01_1306400-t36_1</t>
  </si>
  <si>
    <r>
      <t>GGG</t>
    </r>
    <r>
      <rPr>
        <sz val="12"/>
        <color rgb="FF303030"/>
        <rFont val="Calibri"/>
        <family val="2"/>
      </rPr>
      <t>TGTAT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TATAAC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</si>
  <si>
    <t>PGABG01_1420600-t36_1</t>
  </si>
  <si>
    <r>
      <t>GGGGGG</t>
    </r>
    <r>
      <rPr>
        <sz val="12"/>
        <color rgb="FF303030"/>
        <rFont val="Calibri"/>
        <family val="2"/>
      </rPr>
      <t>ACGACTACATG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AGATTTTTCAA</t>
    </r>
    <r>
      <rPr>
        <u/>
        <sz val="12"/>
        <color rgb="FF0000FF"/>
        <rFont val="Calibri"/>
        <family val="2"/>
      </rPr>
      <t>GGG</t>
    </r>
  </si>
  <si>
    <t>PGABG01_1424200-t36_1</t>
  </si>
  <si>
    <r>
      <t>GGG</t>
    </r>
    <r>
      <rPr>
        <sz val="12"/>
        <color rgb="FF303030"/>
        <rFont val="Calibri"/>
        <family val="2"/>
      </rPr>
      <t>TACAGCTATT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CACCCTCAT</t>
    </r>
    <r>
      <rPr>
        <u/>
        <sz val="12"/>
        <color rgb="FF0000FF"/>
        <rFont val="Calibri"/>
        <family val="2"/>
      </rPr>
      <t>GGG</t>
    </r>
  </si>
  <si>
    <t>PGABG01_1419000-t36_1</t>
  </si>
  <si>
    <t>pantothenate kinase, putative</t>
  </si>
  <si>
    <t>PBLACG01_00_57_RC</t>
  </si>
  <si>
    <r>
      <t>GGG</t>
    </r>
    <r>
      <rPr>
        <sz val="12"/>
        <color rgb="FF303030"/>
        <rFont val="Calibri"/>
        <family val="2"/>
      </rPr>
      <t>ACTACCATTT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TCACTAGGTGC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</t>
    </r>
    <r>
      <rPr>
        <u/>
        <sz val="12"/>
        <color rgb="FF0000FF"/>
        <rFont val="Calibri"/>
        <family val="2"/>
      </rPr>
      <t>GGG</t>
    </r>
  </si>
  <si>
    <t>PGABG01_0013500-t36_1</t>
  </si>
  <si>
    <t>PBLACG01_00_107_RC</t>
  </si>
  <si>
    <r>
      <t>GGG</t>
    </r>
    <r>
      <rPr>
        <sz val="12"/>
        <color rgb="FF303030"/>
        <rFont val="Calibri"/>
        <family val="2"/>
      </rPr>
      <t>ACTATCT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GCACCA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TCACCCGC</t>
    </r>
    <r>
      <rPr>
        <u/>
        <sz val="12"/>
        <color rgb="FF0000FF"/>
        <rFont val="Calibri"/>
        <family val="2"/>
      </rPr>
      <t>GGG</t>
    </r>
  </si>
  <si>
    <t>PGABG01_0032500-t36_1</t>
  </si>
  <si>
    <t>PBLACG01_00_52</t>
  </si>
  <si>
    <t>PGABG01_0009400-t36_1</t>
  </si>
  <si>
    <t>PBLACG01_00_116</t>
  </si>
  <si>
    <r>
      <t>GGGGGG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</si>
  <si>
    <t>PGABG01_0035700-t36_1</t>
  </si>
  <si>
    <t>exported protein family 3 Plasmodium exported, putative</t>
  </si>
  <si>
    <t>PBLACG01_00_97</t>
  </si>
  <si>
    <t>PGABG01_0029700-t36_1</t>
  </si>
  <si>
    <t>erythrocyte membrane protein 1, PfEMP1, truncated, putative</t>
  </si>
  <si>
    <t>PBLACG01_00_ 117</t>
  </si>
  <si>
    <t>PGABG01_0036000-t36_1</t>
  </si>
  <si>
    <r>
      <t>GGG</t>
    </r>
    <r>
      <rPr>
        <sz val="12"/>
        <color theme="1"/>
        <rFont val="Calibri"/>
        <family val="2"/>
      </rPr>
      <t>AGCTACAAAAT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GCACAAAAT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GCACAAAAT</t>
    </r>
    <r>
      <rPr>
        <u/>
        <sz val="12"/>
        <color rgb="FF0000FF"/>
        <rFont val="Calibri"/>
        <family val="2"/>
      </rPr>
      <t>GGG</t>
    </r>
  </si>
  <si>
    <t>PBILCG01_0219000-t36_1</t>
  </si>
  <si>
    <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</si>
  <si>
    <t>PBILCG01_0304000-t36_1</t>
  </si>
  <si>
    <r>
      <t>GGG</t>
    </r>
    <r>
      <rPr>
        <sz val="12"/>
        <color rgb="FF303030"/>
        <rFont val="Calibri"/>
        <family val="2"/>
      </rPr>
      <t>CTATACAGGA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TATTAAAAA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TTTACAAGT</t>
    </r>
    <r>
      <rPr>
        <u/>
        <sz val="12"/>
        <color rgb="FF0000FF"/>
        <rFont val="Calibri"/>
        <family val="2"/>
      </rPr>
      <t>GGG</t>
    </r>
  </si>
  <si>
    <t>PBILCG01_0324800-t36_1</t>
  </si>
  <si>
    <t>rifin PIR protein, putative</t>
  </si>
  <si>
    <r>
      <t>GGG</t>
    </r>
    <r>
      <rPr>
        <sz val="12"/>
        <color theme="1"/>
        <rFont val="Calibri"/>
        <family val="2"/>
      </rPr>
      <t>CGTG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GTGGT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AGTGTAAA</t>
    </r>
    <r>
      <rPr>
        <u/>
        <sz val="12"/>
        <color theme="1"/>
        <rFont val="Calibri"/>
        <family val="2"/>
      </rPr>
      <t>GGG</t>
    </r>
  </si>
  <si>
    <t>PBILCG01_0326000-t36_1</t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</si>
  <si>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TAAA</t>
    </r>
    <r>
      <rPr>
        <u/>
        <sz val="12"/>
        <color rgb="FF0000FF"/>
        <rFont val="Calibri"/>
        <family val="2"/>
      </rPr>
      <t>GGGGGG</t>
    </r>
  </si>
  <si>
    <r>
      <t>GGGG</t>
    </r>
    <r>
      <rPr>
        <sz val="12"/>
        <color rgb="FF303030"/>
        <rFont val="Calibri"/>
        <family val="2"/>
      </rPr>
      <t>ACT</t>
    </r>
    <r>
      <rPr>
        <u/>
        <sz val="12"/>
        <color rgb="FF0000FF"/>
        <rFont val="Calibri"/>
        <family val="2"/>
      </rPr>
      <t>GGGGGGGG</t>
    </r>
    <r>
      <rPr>
        <sz val="12"/>
        <color rgb="FF303030"/>
        <rFont val="Calibri"/>
        <family val="2"/>
      </rPr>
      <t>TTGATTT</t>
    </r>
    <r>
      <rPr>
        <u/>
        <sz val="12"/>
        <color rgb="FF0000FF"/>
        <rFont val="Calibri"/>
        <family val="2"/>
      </rPr>
      <t>GGGG</t>
    </r>
  </si>
  <si>
    <t>PBILCG01_0300100-t36_1</t>
  </si>
  <si>
    <r>
      <t>GGG</t>
    </r>
    <r>
      <rPr>
        <sz val="12"/>
        <color rgb="FF303030"/>
        <rFont val="Calibri"/>
        <family val="2"/>
      </rPr>
      <t>TTGTGGAAGT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</t>
    </r>
    <r>
      <rPr>
        <u/>
        <sz val="12"/>
        <color rgb="FF0000FF"/>
        <rFont val="Calibri"/>
        <family val="2"/>
      </rPr>
      <t>GGG</t>
    </r>
  </si>
  <si>
    <t>PBILCG01_0401500-t36_1</t>
  </si>
  <si>
    <t>PBILCG01_0402100-t36_1</t>
  </si>
  <si>
    <r>
      <t>GGG</t>
    </r>
    <r>
      <rPr>
        <sz val="12"/>
        <color rgb="FF303030"/>
        <rFont val="Calibri"/>
        <family val="2"/>
      </rPr>
      <t>AAGGA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AAAAT</t>
    </r>
    <r>
      <rPr>
        <u/>
        <sz val="12"/>
        <color rgb="FF0000FF"/>
        <rFont val="Calibri"/>
        <family val="2"/>
      </rPr>
      <t>GGG</t>
    </r>
  </si>
  <si>
    <t>PBILCG01_0401000-t36_1</t>
  </si>
  <si>
    <r>
      <t>GGG</t>
    </r>
    <r>
      <rPr>
        <sz val="12"/>
        <color rgb="FF303030"/>
        <rFont val="Calibri"/>
        <family val="2"/>
      </rPr>
      <t>AAGAAA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AAGAAA</t>
    </r>
    <r>
      <rPr>
        <u/>
        <sz val="12"/>
        <color rgb="FF0000FF"/>
        <rFont val="Calibri"/>
        <family val="2"/>
      </rPr>
      <t>GGG</t>
    </r>
  </si>
  <si>
    <t>PBILCG01_0530200-t36_1</t>
  </si>
  <si>
    <r>
      <t>GGG</t>
    </r>
    <r>
      <rPr>
        <sz val="12"/>
        <color rgb="FF303030"/>
        <rFont val="Calibri"/>
        <family val="2"/>
      </rPr>
      <t>ATGATCAAA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ATGATCAAA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ATGATCAAA</t>
    </r>
    <r>
      <rPr>
        <u/>
        <sz val="12"/>
        <color rgb="FF0000FF"/>
        <rFont val="Calibri"/>
        <family val="2"/>
      </rPr>
      <t>GGG</t>
    </r>
  </si>
  <si>
    <t>PBILCG01_0603900-t36_1</t>
  </si>
  <si>
    <r>
      <t>GGG</t>
    </r>
    <r>
      <rPr>
        <sz val="12"/>
        <color theme="1"/>
        <rFont val="Calibri"/>
        <family val="2"/>
      </rPr>
      <t>ACGTTGAT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A</t>
    </r>
    <r>
      <rPr>
        <u/>
        <sz val="12"/>
        <color rgb="FF0000FF"/>
        <rFont val="Calibri"/>
        <family val="2"/>
      </rPr>
      <t>GGGGGG</t>
    </r>
  </si>
  <si>
    <t>PBILCG01_0703200-t36_1</t>
  </si>
  <si>
    <r>
      <t>GGG</t>
    </r>
    <r>
      <rPr>
        <sz val="12"/>
        <color rgb="FF303030"/>
        <rFont val="Calibri"/>
        <family val="2"/>
      </rPr>
      <t>AGTGGTGG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TGAGAGTG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GAGGAACG</t>
    </r>
    <r>
      <rPr>
        <u/>
        <sz val="12"/>
        <color rgb="FF0000FF"/>
        <rFont val="Calibri"/>
        <family val="2"/>
      </rPr>
      <t>GGG</t>
    </r>
  </si>
  <si>
    <t>PBILCG01_0700100-t36_1</t>
  </si>
  <si>
    <r>
      <t>GGG</t>
    </r>
    <r>
      <rPr>
        <sz val="12"/>
        <color rgb="FF303030"/>
        <rFont val="Calibri"/>
        <family val="2"/>
      </rPr>
      <t>AAAAAAAA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AAAA</t>
    </r>
    <r>
      <rPr>
        <u/>
        <sz val="12"/>
        <color rgb="FF0000FF"/>
        <rFont val="Calibri"/>
        <family val="2"/>
      </rPr>
      <t>GGG</t>
    </r>
  </si>
  <si>
    <t>PBILCG01_0809300-t36_1</t>
  </si>
  <si>
    <t>PBILCG01_0814200-t36_1</t>
  </si>
  <si>
    <r>
      <t>GGG</t>
    </r>
    <r>
      <rPr>
        <sz val="12"/>
        <color rgb="FF303030"/>
        <rFont val="Calibri"/>
        <family val="2"/>
      </rPr>
      <t>TACCTGAGTAC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GAATAG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TACAGGCGCAT</t>
    </r>
    <r>
      <rPr>
        <u/>
        <sz val="12"/>
        <color rgb="FF0000FF"/>
        <rFont val="Calibri"/>
        <family val="2"/>
      </rPr>
      <t>GGG</t>
    </r>
  </si>
  <si>
    <t>PBILCG01_0834000-t36_1</t>
  </si>
  <si>
    <r>
      <t>GGG</t>
    </r>
    <r>
      <rPr>
        <sz val="12"/>
        <color rgb="FF303030"/>
        <rFont val="Calibri"/>
        <family val="2"/>
      </rPr>
      <t>TACCTGAGTAC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GAATAG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TACAGGCACA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</si>
  <si>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TACCTGAGTAC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TTACATG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</si>
  <si>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TATGTATGTAT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TATGTAG</t>
    </r>
    <r>
      <rPr>
        <u/>
        <sz val="12"/>
        <color rgb="FF0000FF"/>
        <rFont val="Calibri"/>
        <family val="2"/>
      </rPr>
      <t>GGG</t>
    </r>
  </si>
  <si>
    <t>PBILCG01_0836700-t36_1</t>
  </si>
  <si>
    <r>
      <t>GGG</t>
    </r>
    <r>
      <rPr>
        <sz val="12"/>
        <color rgb="FF303030"/>
        <rFont val="Calibri"/>
        <family val="2"/>
      </rPr>
      <t>TATGTAT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TATGTAT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</si>
  <si>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TTGTCGCAACA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</si>
  <si>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GGGTTCCCAT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AACCACGTTA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</si>
  <si>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AGGTATCAC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</t>
    </r>
    <r>
      <rPr>
        <u/>
        <sz val="12"/>
        <color rgb="FF0000FF"/>
        <rFont val="Calibri"/>
        <family val="2"/>
      </rPr>
      <t>GGG</t>
    </r>
  </si>
  <si>
    <t>PBILCG01_0814500-t36_1</t>
  </si>
  <si>
    <r>
      <t>GGGGG</t>
    </r>
    <r>
      <rPr>
        <sz val="12"/>
        <color rgb="FF303030"/>
        <rFont val="Calibri"/>
        <family val="2"/>
      </rPr>
      <t>TTTT</t>
    </r>
    <r>
      <rPr>
        <u/>
        <sz val="12"/>
        <color rgb="FF0000FF"/>
        <rFont val="Calibri"/>
        <family val="2"/>
      </rPr>
      <t>GGGGG</t>
    </r>
    <r>
      <rPr>
        <sz val="12"/>
        <color rgb="FF303030"/>
        <rFont val="Calibri"/>
        <family val="2"/>
      </rPr>
      <t>TTTT</t>
    </r>
    <r>
      <rPr>
        <u/>
        <sz val="12"/>
        <color rgb="FF0000FF"/>
        <rFont val="Calibri"/>
        <family val="2"/>
      </rPr>
      <t>GGGGG</t>
    </r>
    <r>
      <rPr>
        <sz val="12"/>
        <color rgb="FF303030"/>
        <rFont val="Calibri"/>
        <family val="2"/>
      </rPr>
      <t>TTTT</t>
    </r>
    <r>
      <rPr>
        <u/>
        <sz val="12"/>
        <color rgb="FF0000FF"/>
        <rFont val="Calibri"/>
        <family val="2"/>
      </rPr>
      <t>GGGGG</t>
    </r>
  </si>
  <si>
    <t>PBILCG01_0813800-t36_1</t>
  </si>
  <si>
    <t>PBILCG01_0810900-t36_1</t>
  </si>
  <si>
    <t>RNA-binding protein</t>
  </si>
  <si>
    <r>
      <t>GGG</t>
    </r>
    <r>
      <rPr>
        <sz val="12"/>
        <color rgb="FF303030"/>
        <rFont val="Calibri"/>
        <family val="2"/>
      </rPr>
      <t>AAAGAGATA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AGAGAGAAA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AAAGAGATA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</si>
  <si>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AAATTTT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TT</t>
    </r>
    <r>
      <rPr>
        <u/>
        <sz val="12"/>
        <color rgb="FF0000FF"/>
        <rFont val="Calibri"/>
        <family val="2"/>
      </rPr>
      <t>GGG</t>
    </r>
  </si>
  <si>
    <t>PBILCG01_0802700-t36_1</t>
  </si>
  <si>
    <r>
      <t>GGGGGG</t>
    </r>
    <r>
      <rPr>
        <sz val="12"/>
        <color rgb="FF303030"/>
        <rFont val="Calibri"/>
        <family val="2"/>
      </rPr>
      <t>TGCCA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</t>
    </r>
    <r>
      <rPr>
        <u/>
        <sz val="12"/>
        <color rgb="FF0000FF"/>
        <rFont val="Calibri"/>
        <family val="2"/>
      </rPr>
      <t>GGG</t>
    </r>
  </si>
  <si>
    <t>PBILCG01_0903500-t36_1</t>
  </si>
  <si>
    <r>
      <t>GGG</t>
    </r>
    <r>
      <rPr>
        <sz val="12"/>
        <color rgb="FF303030"/>
        <rFont val="Calibri"/>
        <family val="2"/>
      </rPr>
      <t>AAAAAAATAA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AAAAAATATA</t>
    </r>
    <r>
      <rPr>
        <u/>
        <sz val="12"/>
        <color rgb="FF0000FF"/>
        <rFont val="Calibri"/>
        <family val="2"/>
      </rPr>
      <t>GGG</t>
    </r>
  </si>
  <si>
    <t>PBILCG01_0903400-t36_1</t>
  </si>
  <si>
    <r>
      <t>GGGGGG</t>
    </r>
    <r>
      <rPr>
        <sz val="12"/>
        <color theme="1"/>
        <rFont val="Calibri"/>
        <family val="2"/>
      </rPr>
      <t>TT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TATCTATGGTT</t>
    </r>
    <r>
      <rPr>
        <u/>
        <sz val="12"/>
        <color rgb="FF0000FF"/>
        <rFont val="Calibri"/>
        <family val="2"/>
      </rPr>
      <t>GGG</t>
    </r>
  </si>
  <si>
    <t>PBILCG01_1000800-t36_1</t>
  </si>
  <si>
    <r>
      <t>GGGGGG</t>
    </r>
    <r>
      <rPr>
        <sz val="12"/>
        <color theme="1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AA</t>
    </r>
    <r>
      <rPr>
        <u/>
        <sz val="12"/>
        <color rgb="FF0000FF"/>
        <rFont val="Calibri"/>
        <family val="2"/>
      </rPr>
      <t>GGG</t>
    </r>
  </si>
  <si>
    <t>PBILCG01_1003700-t36_1</t>
  </si>
  <si>
    <t>E3 ubiquitin-protein ligase, putative</t>
  </si>
  <si>
    <r>
      <t>GGG</t>
    </r>
    <r>
      <rPr>
        <sz val="12"/>
        <color rgb="FF303030"/>
        <rFont val="Calibri"/>
        <family val="2"/>
      </rPr>
      <t>GTCAAATGT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TCCAAATAT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ATCACTCAT</t>
    </r>
    <r>
      <rPr>
        <u/>
        <sz val="12"/>
        <color rgb="FF0000FF"/>
        <rFont val="Calibri"/>
        <family val="2"/>
      </rPr>
      <t>GGG</t>
    </r>
  </si>
  <si>
    <t>PBILCG01_1029200-t36_1</t>
  </si>
  <si>
    <t>PBILCG01_1025800-t36_1</t>
  </si>
  <si>
    <r>
      <t>GGG</t>
    </r>
    <r>
      <rPr>
        <sz val="12"/>
        <color rgb="FF303030"/>
        <rFont val="Calibri"/>
        <family val="2"/>
      </rPr>
      <t>TGACTATAT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TGACAATAT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TGAAAATAT</t>
    </r>
    <r>
      <rPr>
        <u/>
        <sz val="12"/>
        <color rgb="FF0000FF"/>
        <rFont val="Calibri"/>
        <family val="2"/>
      </rPr>
      <t>GGG</t>
    </r>
  </si>
  <si>
    <t>PBILCG01_1012700-t36_1</t>
  </si>
  <si>
    <t>PBILCG01_1124200-t36_1</t>
  </si>
  <si>
    <t>spermidine synthase</t>
  </si>
  <si>
    <r>
      <t>GGG</t>
    </r>
    <r>
      <rPr>
        <sz val="12"/>
        <color rgb="FF303030"/>
        <rFont val="Calibri"/>
        <family val="2"/>
      </rPr>
      <t>TACAT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TACCTGAGTAC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GAATA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</si>
  <si>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AATCTTTTTAA</t>
    </r>
    <r>
      <rPr>
        <u/>
        <sz val="12"/>
        <color rgb="FF0000FF"/>
        <rFont val="Calibri"/>
        <family val="2"/>
      </rPr>
      <t>GGG</t>
    </r>
  </si>
  <si>
    <t>PBILCG01_1131800-t36_1</t>
  </si>
  <si>
    <t>UVB-resistance protein UVR8 homologue</t>
  </si>
  <si>
    <r>
      <t>GGGGGG</t>
    </r>
    <r>
      <rPr>
        <sz val="12"/>
        <color rgb="FF303030"/>
        <rFont val="Calibri"/>
        <family val="2"/>
      </rPr>
      <t>TTTCTGGTGCT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GTTTCT</t>
    </r>
    <r>
      <rPr>
        <u/>
        <sz val="12"/>
        <color rgb="FF0000FF"/>
        <rFont val="Calibri"/>
        <family val="2"/>
      </rPr>
      <t>GGG</t>
    </r>
  </si>
  <si>
    <t>PBILCG01_1219100-t36_1</t>
  </si>
  <si>
    <r>
      <t>GGG</t>
    </r>
    <r>
      <rPr>
        <sz val="12"/>
        <color rgb="FF303030"/>
        <rFont val="Calibri"/>
        <family val="2"/>
      </rPr>
      <t>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TTTAA</t>
    </r>
    <r>
      <rPr>
        <u/>
        <sz val="12"/>
        <color rgb="FF0000FF"/>
        <rFont val="Calibri"/>
        <family val="2"/>
      </rPr>
      <t>GGGGGG</t>
    </r>
  </si>
  <si>
    <r>
      <t>GGG</t>
    </r>
    <r>
      <rPr>
        <sz val="12"/>
        <color rgb="FF303030"/>
        <rFont val="Calibri"/>
        <family val="2"/>
      </rPr>
      <t>AAG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TTTTATCCACT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GGAGGTT</t>
    </r>
    <r>
      <rPr>
        <u/>
        <sz val="12"/>
        <color rgb="FF0000FF"/>
        <rFont val="Calibri"/>
        <family val="2"/>
      </rPr>
      <t>GGG</t>
    </r>
  </si>
  <si>
    <t>PBILCG01_1219600-t36_1</t>
  </si>
  <si>
    <r>
      <t>GGG</t>
    </r>
    <r>
      <rPr>
        <sz val="12"/>
        <color rgb="FF303030"/>
        <rFont val="Calibri"/>
        <family val="2"/>
      </rPr>
      <t>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TCTATGA</t>
    </r>
    <r>
      <rPr>
        <u/>
        <sz val="12"/>
        <color rgb="FF0000FF"/>
        <rFont val="Calibri"/>
        <family val="2"/>
      </rPr>
      <t>GGG</t>
    </r>
  </si>
  <si>
    <t>PBILCG01_1224200-t36_1</t>
  </si>
  <si>
    <r>
      <t>GGG</t>
    </r>
    <r>
      <rPr>
        <sz val="12"/>
        <color rgb="FF303030"/>
        <rFont val="Calibri"/>
        <family val="2"/>
      </rPr>
      <t>ATAGAGAAA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ATAAAGAAA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ATAAAGAAA</t>
    </r>
    <r>
      <rPr>
        <u/>
        <sz val="12"/>
        <color rgb="FF0000FF"/>
        <rFont val="Calibri"/>
        <family val="2"/>
      </rPr>
      <t>GGG</t>
    </r>
  </si>
  <si>
    <t>PBILCG01_1230800-t36_1</t>
  </si>
  <si>
    <r>
      <t>GGG</t>
    </r>
    <r>
      <rPr>
        <sz val="12"/>
        <color theme="1"/>
        <rFont val="Calibri"/>
        <family val="2"/>
      </rPr>
      <t>ACACAACCCT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AAAATCCATAT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AT</t>
    </r>
    <r>
      <rPr>
        <u/>
        <sz val="12"/>
        <color theme="1"/>
        <rFont val="Calibri"/>
        <family val="2"/>
      </rPr>
      <t>GGG</t>
    </r>
  </si>
  <si>
    <t>PBILCG01_1200100-t36_1</t>
  </si>
  <si>
    <r>
      <t>GGG</t>
    </r>
    <r>
      <rPr>
        <sz val="12"/>
        <color rgb="FF303030"/>
        <rFont val="Calibri"/>
        <family val="2"/>
      </rPr>
      <t>CTA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GGA</t>
    </r>
    <r>
      <rPr>
        <u/>
        <sz val="12"/>
        <color rgb="FF0000FF"/>
        <rFont val="Calibri"/>
        <family val="2"/>
      </rPr>
      <t>GGG</t>
    </r>
  </si>
  <si>
    <r>
      <t>GGGGGG</t>
    </r>
    <r>
      <rPr>
        <sz val="12"/>
        <color rgb="FF303030"/>
        <rFont val="Calibri"/>
        <family val="2"/>
      </rPr>
      <t>AGG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</si>
  <si>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AGTATGAT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A</t>
    </r>
    <r>
      <rPr>
        <u/>
        <sz val="12"/>
        <color rgb="FF0000FF"/>
        <rFont val="Calibri"/>
        <family val="2"/>
      </rPr>
      <t>GGGGGG</t>
    </r>
  </si>
  <si>
    <t>PBILCG01_1329000-t36_1</t>
  </si>
  <si>
    <t>alpha/beta-hydrolase, putative</t>
  </si>
  <si>
    <r>
      <t>GGG</t>
    </r>
    <r>
      <rPr>
        <sz val="12"/>
        <color theme="1"/>
        <rFont val="Calibri"/>
        <family val="2"/>
      </rPr>
      <t>CTTATGGATAT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CATATGCCAT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AAT</t>
    </r>
    <r>
      <rPr>
        <u/>
        <sz val="12"/>
        <color rgb="FF0000FF"/>
        <rFont val="Calibri"/>
        <family val="2"/>
      </rPr>
      <t>GGG</t>
    </r>
  </si>
  <si>
    <t>PBILCG01_1341800-t36_1</t>
  </si>
  <si>
    <t>GPI mannosyltransferase 3</t>
  </si>
  <si>
    <r>
      <t>GGG</t>
    </r>
    <r>
      <rPr>
        <sz val="12"/>
        <color theme="1"/>
        <rFont val="Calibri"/>
        <family val="2"/>
      </rPr>
      <t>TCATTTATT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TCATTTATT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TCATTTATT</t>
    </r>
    <r>
      <rPr>
        <u/>
        <sz val="12"/>
        <color rgb="FF0000FF"/>
        <rFont val="Calibri"/>
        <family val="2"/>
      </rPr>
      <t>GGG</t>
    </r>
  </si>
  <si>
    <t>PBILCG01_1348000-t36_1</t>
  </si>
  <si>
    <r>
      <t>GGG</t>
    </r>
    <r>
      <rPr>
        <sz val="12"/>
        <color rgb="FF303030"/>
        <rFont val="Calibri"/>
        <family val="2"/>
      </rPr>
      <t>AAATAT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AAATAT</t>
    </r>
    <r>
      <rPr>
        <u/>
        <sz val="12"/>
        <color rgb="FF0000FF"/>
        <rFont val="Calibri"/>
        <family val="2"/>
      </rPr>
      <t>GGG</t>
    </r>
  </si>
  <si>
    <t>PBILCG01_1361700-t36_1</t>
  </si>
  <si>
    <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AGTATTT</t>
    </r>
    <r>
      <rPr>
        <u/>
        <sz val="12"/>
        <color rgb="FF0000FF"/>
        <rFont val="Calibri"/>
        <family val="2"/>
      </rPr>
      <t>GGG</t>
    </r>
  </si>
  <si>
    <t>PBILCG01_1310800-t36_1</t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</si>
  <si>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AGGAGGTGAA</t>
    </r>
    <r>
      <rPr>
        <u/>
        <sz val="12"/>
        <color rgb="FF0000FF"/>
        <rFont val="Calibri"/>
        <family val="2"/>
      </rPr>
      <t>GGG</t>
    </r>
  </si>
  <si>
    <t>PBILCG01_1310000-t36_1</t>
  </si>
  <si>
    <t>ribosomal RNA methyltransferase, putative</t>
  </si>
  <si>
    <r>
      <t>GGG</t>
    </r>
    <r>
      <rPr>
        <sz val="12"/>
        <color theme="1"/>
        <rFont val="Calibri"/>
        <family val="2"/>
      </rPr>
      <t>AAG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ATATTTT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AAAATTATA</t>
    </r>
    <r>
      <rPr>
        <u/>
        <sz val="12"/>
        <color rgb="FF0000FF"/>
        <rFont val="Calibri"/>
        <family val="2"/>
      </rPr>
      <t>GGG</t>
    </r>
  </si>
  <si>
    <t>PBILCG01_1463900-t36_1</t>
  </si>
  <si>
    <t>phosphatase, putative</t>
  </si>
  <si>
    <r>
      <t>GGG</t>
    </r>
    <r>
      <rPr>
        <sz val="12"/>
        <color rgb="FF303030"/>
        <rFont val="Calibri"/>
        <family val="2"/>
      </rPr>
      <t>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TCTTGTTGGT</t>
    </r>
    <r>
      <rPr>
        <u/>
        <sz val="12"/>
        <color rgb="FF0000FF"/>
        <rFont val="Calibri"/>
        <family val="2"/>
      </rPr>
      <t>GGG</t>
    </r>
  </si>
  <si>
    <t>PBILCG01_1480100-t36_1</t>
  </si>
  <si>
    <r>
      <t>GGG</t>
    </r>
    <r>
      <rPr>
        <sz val="12"/>
        <color rgb="FF303030"/>
        <rFont val="Calibri"/>
        <family val="2"/>
      </rPr>
      <t>CGATGT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AAT</t>
    </r>
    <r>
      <rPr>
        <u/>
        <sz val="12"/>
        <color rgb="FF0000FF"/>
        <rFont val="Calibri"/>
        <family val="2"/>
      </rPr>
      <t>GGG</t>
    </r>
  </si>
  <si>
    <t>PBILCG01_1481200-t36_1</t>
  </si>
  <si>
    <r>
      <t>GGG</t>
    </r>
    <r>
      <rPr>
        <sz val="12"/>
        <color rgb="FF303030"/>
        <rFont val="Calibri"/>
        <family val="2"/>
      </rPr>
      <t>AACGAAGGA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TGACACGT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CCAGGGAGAA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</si>
  <si>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TTTGAGCACA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GTTTGTGA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</t>
    </r>
    <r>
      <rPr>
        <u/>
        <sz val="12"/>
        <color rgb="FF0000FF"/>
        <rFont val="Calibri"/>
        <family val="2"/>
      </rPr>
      <t>GGG</t>
    </r>
  </si>
  <si>
    <t>PBILCG01_00_75_RC</t>
  </si>
  <si>
    <r>
      <t>GGG</t>
    </r>
    <r>
      <rPr>
        <sz val="12"/>
        <color rgb="FF303030"/>
        <rFont val="Calibri"/>
        <family val="2"/>
      </rPr>
      <t>TTAA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TTAA</t>
    </r>
    <r>
      <rPr>
        <u/>
        <sz val="12"/>
        <color rgb="FF0000FF"/>
        <rFont val="Calibri"/>
        <family val="2"/>
      </rPr>
      <t>GGG</t>
    </r>
  </si>
  <si>
    <t>PBILCG01_0026900-t36_1</t>
  </si>
  <si>
    <t>hypothetical protein</t>
  </si>
  <si>
    <t>PBILCG01_00_4_RC</t>
  </si>
  <si>
    <t>PBILCG01_0001700-t36_1</t>
  </si>
  <si>
    <t>PBILCG01_00_80_RC</t>
  </si>
  <si>
    <r>
      <t>GGG</t>
    </r>
    <r>
      <rPr>
        <sz val="12"/>
        <color rgb="FF303030"/>
        <rFont val="Calibri"/>
        <family val="2"/>
      </rPr>
      <t>TTCCCAT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TTAA</t>
    </r>
    <r>
      <rPr>
        <u/>
        <sz val="12"/>
        <color rgb="FF0000FF"/>
        <rFont val="Calibri"/>
        <family val="2"/>
      </rPr>
      <t>GGG</t>
    </r>
  </si>
  <si>
    <t>PBILCG01_0028500-t36_1</t>
  </si>
  <si>
    <t>PBILCG01_00_95_RC</t>
  </si>
  <si>
    <r>
      <t>GGGG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ATGAAAAG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TAATGTCGGAT</t>
    </r>
    <r>
      <rPr>
        <u/>
        <sz val="12"/>
        <color rgb="FF0000FF"/>
        <rFont val="Calibri"/>
        <family val="2"/>
      </rPr>
      <t>GGGG</t>
    </r>
  </si>
  <si>
    <t>PBILCG01_0035300-t36_1</t>
  </si>
  <si>
    <t>GPI transamidase component GPI16, putative</t>
  </si>
  <si>
    <t>PBILCG01_00_87</t>
  </si>
  <si>
    <r>
      <t>GGG</t>
    </r>
    <r>
      <rPr>
        <sz val="12"/>
        <color rgb="FF303030"/>
        <rFont val="Calibri"/>
        <family val="2"/>
      </rPr>
      <t>TTCCCAT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TGCA</t>
    </r>
    <r>
      <rPr>
        <u/>
        <sz val="12"/>
        <color rgb="FF0000FF"/>
        <rFont val="Calibri"/>
        <family val="2"/>
      </rPr>
      <t>GGG</t>
    </r>
  </si>
  <si>
    <t>PBILCG01_0034000-t36_1</t>
  </si>
  <si>
    <t>PBILCG01_00_112</t>
  </si>
  <si>
    <t>PBILCG01_0041800-t36_1</t>
  </si>
  <si>
    <t>PBILCG01_00_58</t>
  </si>
  <si>
    <r>
      <t>GGG</t>
    </r>
    <r>
      <rPr>
        <sz val="12"/>
        <color rgb="FF303030"/>
        <rFont val="Calibri"/>
        <family val="2"/>
      </rPr>
      <t>ATTGCAGAAA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TACTGGTAGT</t>
    </r>
    <r>
      <rPr>
        <u/>
        <sz val="12"/>
        <color rgb="FF0000FF"/>
        <rFont val="Calibri"/>
        <family val="2"/>
      </rPr>
      <t>GGG</t>
    </r>
  </si>
  <si>
    <t>PBILCG01_0020700-t36_1</t>
  </si>
  <si>
    <t>PBILCG01_00_75</t>
  </si>
  <si>
    <r>
      <t>GGG</t>
    </r>
    <r>
      <rPr>
        <sz val="12"/>
        <color rgb="FF303030"/>
        <rFont val="Calibri"/>
        <family val="2"/>
      </rPr>
      <t>TTATA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TAACGTT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TTGA</t>
    </r>
    <r>
      <rPr>
        <u/>
        <sz val="12"/>
        <color rgb="FF0000FF"/>
        <rFont val="Calibri"/>
        <family val="2"/>
      </rPr>
      <t>GGG</t>
    </r>
  </si>
  <si>
    <t>PBILCG01_0026700-t36_1</t>
  </si>
  <si>
    <r>
      <t>GGG</t>
    </r>
    <r>
      <rPr>
        <sz val="12"/>
        <color rgb="FF303030"/>
        <rFont val="Calibri"/>
        <family val="2"/>
      </rPr>
      <t>AATCAAAT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AAACATATTT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</t>
    </r>
    <r>
      <rPr>
        <u/>
        <sz val="12"/>
        <color rgb="FF0000FF"/>
        <rFont val="Calibri"/>
        <family val="2"/>
      </rPr>
      <t>GGG</t>
    </r>
  </si>
  <si>
    <t>PRG01_0102000-t36_1</t>
  </si>
  <si>
    <r>
      <t>GGG</t>
    </r>
    <r>
      <rPr>
        <sz val="12"/>
        <color rgb="FF303030"/>
        <rFont val="Calibri"/>
        <family val="2"/>
      </rPr>
      <t>CAACAATAT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CAACAATAT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CAACAATAT</t>
    </r>
    <r>
      <rPr>
        <u/>
        <sz val="12"/>
        <color rgb="FF0000FF"/>
        <rFont val="Calibri"/>
        <family val="2"/>
      </rPr>
      <t>GGG</t>
    </r>
  </si>
  <si>
    <t>PRG01_0213500-t36_1</t>
  </si>
  <si>
    <r>
      <t>GGG</t>
    </r>
    <r>
      <rPr>
        <sz val="12"/>
        <color rgb="FF303030"/>
        <rFont val="Calibri"/>
        <family val="2"/>
      </rPr>
      <t>ACAGTCAAA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ATAAAACGG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ACAGTCAAA</t>
    </r>
    <r>
      <rPr>
        <u/>
        <sz val="12"/>
        <color rgb="FF0000FF"/>
        <rFont val="Calibri"/>
        <family val="2"/>
      </rPr>
      <t>GGG</t>
    </r>
  </si>
  <si>
    <t>PRG01_0216000-t36_1</t>
  </si>
  <si>
    <r>
      <t>GGG</t>
    </r>
    <r>
      <rPr>
        <sz val="12"/>
        <color rgb="FF303030"/>
        <rFont val="Calibri"/>
        <family val="2"/>
      </rPr>
      <t>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AAG</t>
    </r>
    <r>
      <rPr>
        <u/>
        <sz val="12"/>
        <color rgb="FF0000FF"/>
        <rFont val="Calibri"/>
        <family val="2"/>
      </rPr>
      <t>GGG</t>
    </r>
  </si>
  <si>
    <t>PRG01_0204700-t36_1</t>
  </si>
  <si>
    <r>
      <t>GGG</t>
    </r>
    <r>
      <rPr>
        <sz val="12"/>
        <color rgb="FF303030"/>
        <rFont val="Calibri"/>
        <family val="2"/>
      </rPr>
      <t>TTTGGCAATTA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TTTAGCACCTA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TTTGGCACCTA</t>
    </r>
    <r>
      <rPr>
        <u/>
        <sz val="12"/>
        <color rgb="FF0000FF"/>
        <rFont val="Calibri"/>
        <family val="2"/>
      </rPr>
      <t>GGG</t>
    </r>
  </si>
  <si>
    <t>PRG01_0305700-t36_1</t>
  </si>
  <si>
    <t>stevor PIR protein, putative</t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</si>
  <si>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TTTGGTAATTA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</si>
  <si>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TTTCGCAATTA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TTTAGCACCTA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TTTAGGAGTTA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</si>
  <si>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TTTAGCACCTA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TTTAGCAACTA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</si>
  <si>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TTTAGCAACTA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TTTAGCAACTA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</si>
  <si>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TTTAGCAACTA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TTTAGCAACTT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</si>
  <si>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TTTAGCATCTA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TTTAGCAAGTA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</si>
  <si>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TTTAGCACCTA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TTTAGGGCTTA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</si>
  <si>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ATTTGCATT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ATTTGCATT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ATTTGCATT</t>
    </r>
    <r>
      <rPr>
        <u/>
        <sz val="12"/>
        <color rgb="FF0000FF"/>
        <rFont val="Calibri"/>
        <family val="2"/>
      </rPr>
      <t>GGG</t>
    </r>
  </si>
  <si>
    <t>PRG01_0308000-t36_1</t>
  </si>
  <si>
    <r>
      <t>GGG</t>
    </r>
    <r>
      <rPr>
        <sz val="12"/>
        <color rgb="FF303030"/>
        <rFont val="Calibri"/>
        <family val="2"/>
      </rPr>
      <t>TTTGCATT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ATTTACATTT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TTTGCATT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</si>
  <si>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TTTGCATT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ATCTACATTT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TTTGCATT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</si>
  <si>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TTATGTGTA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TTATTTGTA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TTATTTGTA</t>
    </r>
    <r>
      <rPr>
        <u/>
        <sz val="12"/>
        <color rgb="FF0000FF"/>
        <rFont val="Calibri"/>
        <family val="2"/>
      </rPr>
      <t>GGG</t>
    </r>
  </si>
  <si>
    <t>PRG01_0311200-t36_1</t>
  </si>
  <si>
    <r>
      <t>GGGGGGGG</t>
    </r>
    <r>
      <rPr>
        <sz val="12"/>
        <color rgb="FF303030"/>
        <rFont val="Calibri"/>
        <family val="2"/>
      </rPr>
      <t>AA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TAAA</t>
    </r>
    <r>
      <rPr>
        <u/>
        <sz val="12"/>
        <color rgb="FF0000FF"/>
        <rFont val="Calibri"/>
        <family val="2"/>
      </rPr>
      <t>GGGG</t>
    </r>
  </si>
  <si>
    <r>
      <t>GGG</t>
    </r>
    <r>
      <rPr>
        <sz val="12"/>
        <color rgb="FF303030"/>
        <rFont val="Calibri"/>
        <family val="2"/>
      </rPr>
      <t>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TTTGACATA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GTGTTCGAAC</t>
    </r>
    <r>
      <rPr>
        <u/>
        <sz val="12"/>
        <color rgb="FF0000FF"/>
        <rFont val="Calibri"/>
        <family val="2"/>
      </rPr>
      <t>GGG</t>
    </r>
  </si>
  <si>
    <t>PRG01_0305300-t36_1</t>
  </si>
  <si>
    <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TTAGGGTTTTA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</si>
  <si>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</si>
  <si>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</si>
  <si>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</si>
  <si>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</si>
  <si>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TAGTTTA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</si>
  <si>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</si>
  <si>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</si>
  <si>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</si>
  <si>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TACTAATTTTT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TACAAAG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ACTAAAATCT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</si>
  <si>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</si>
  <si>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</si>
  <si>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</si>
  <si>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</si>
  <si>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</si>
  <si>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</si>
  <si>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</si>
  <si>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</si>
  <si>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</si>
  <si>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</si>
  <si>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</si>
  <si>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TTTAGGTTTCA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</si>
  <si>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GTGGTGGTAA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TGGAGGCTG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TGAGGGTGAT</t>
    </r>
    <r>
      <rPr>
        <u/>
        <sz val="12"/>
        <color rgb="FF0000FF"/>
        <rFont val="Calibri"/>
        <family val="2"/>
      </rPr>
      <t>GGG</t>
    </r>
  </si>
  <si>
    <t>PRG01_0402600-t36_1</t>
  </si>
  <si>
    <r>
      <t>GGG</t>
    </r>
    <r>
      <rPr>
        <sz val="12"/>
        <color rgb="FF303030"/>
        <rFont val="Calibri"/>
        <family val="2"/>
      </rPr>
      <t>TGA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TTTCAACACTA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GGGA</t>
    </r>
    <r>
      <rPr>
        <u/>
        <sz val="12"/>
        <color rgb="FF0000FF"/>
        <rFont val="Calibri"/>
        <family val="2"/>
      </rPr>
      <t>GGG</t>
    </r>
  </si>
  <si>
    <r>
      <t>GGGG</t>
    </r>
    <r>
      <rPr>
        <sz val="12"/>
        <color rgb="FF303030"/>
        <rFont val="Calibri"/>
        <family val="2"/>
      </rPr>
      <t>ACCACTA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AACCGAG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ATGAGGGAGA</t>
    </r>
    <r>
      <rPr>
        <u/>
        <sz val="12"/>
        <color rgb="FF0000FF"/>
        <rFont val="Calibri"/>
        <family val="2"/>
      </rPr>
      <t>GGGG</t>
    </r>
  </si>
  <si>
    <r>
      <t>GGG</t>
    </r>
    <r>
      <rPr>
        <sz val="12"/>
        <color rgb="FF303030"/>
        <rFont val="Calibri"/>
        <family val="2"/>
      </rPr>
      <t>GTTTTATA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GGTGTTCA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CGGTTCCG</t>
    </r>
    <r>
      <rPr>
        <u/>
        <sz val="12"/>
        <color rgb="FF0000FF"/>
        <rFont val="Calibri"/>
        <family val="2"/>
      </rPr>
      <t>GGG</t>
    </r>
  </si>
  <si>
    <t>PRG01_0402800-t36_1</t>
  </si>
  <si>
    <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TATGACAGCG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TGGTTGAAC</t>
    </r>
    <r>
      <rPr>
        <u/>
        <sz val="12"/>
        <color rgb="FF0000FF"/>
        <rFont val="Calibri"/>
        <family val="2"/>
      </rPr>
      <t>GGG</t>
    </r>
  </si>
  <si>
    <t>PRG01_0403500-t36_1</t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</si>
  <si>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</si>
  <si>
    <t>PRG01_0403600-t36_1</t>
  </si>
  <si>
    <r>
      <t>GGG</t>
    </r>
    <r>
      <rPr>
        <sz val="12"/>
        <color rgb="FF303030"/>
        <rFont val="Calibri"/>
        <family val="2"/>
      </rPr>
      <t>GGTTTG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TTGTGAA</t>
    </r>
    <r>
      <rPr>
        <u/>
        <sz val="12"/>
        <color rgb="FF0000FF"/>
        <rFont val="Calibri"/>
        <family val="2"/>
      </rPr>
      <t>GGGGGG</t>
    </r>
  </si>
  <si>
    <t>PRG01_0404100-t36_1</t>
  </si>
  <si>
    <t>PRG01_0404300-t36_1</t>
  </si>
  <si>
    <r>
      <t>GGG</t>
    </r>
    <r>
      <rPr>
        <sz val="12"/>
        <color rgb="FF303030"/>
        <rFont val="Calibri"/>
        <family val="2"/>
      </rPr>
      <t>AGTCGGAGC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CGAATTCTCTA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TCTCTGTCG</t>
    </r>
    <r>
      <rPr>
        <u/>
        <sz val="12"/>
        <color rgb="FF0000FF"/>
        <rFont val="Calibri"/>
        <family val="2"/>
      </rPr>
      <t>GGG</t>
    </r>
  </si>
  <si>
    <t>PRG01_0414300-t36_1</t>
  </si>
  <si>
    <r>
      <t>GGG</t>
    </r>
    <r>
      <rPr>
        <sz val="12"/>
        <color rgb="FF303030"/>
        <rFont val="Calibri"/>
        <family val="2"/>
      </rPr>
      <t>GTGGTT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ACCACTAT</t>
    </r>
    <r>
      <rPr>
        <u/>
        <sz val="12"/>
        <color rgb="FF0000FF"/>
        <rFont val="Calibri"/>
        <family val="2"/>
      </rPr>
      <t>GGG</t>
    </r>
  </si>
  <si>
    <t>PRG01_0414700-t36_1</t>
  </si>
  <si>
    <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TATAACAGCC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TGTTCGAAG</t>
    </r>
    <r>
      <rPr>
        <u/>
        <sz val="12"/>
        <color rgb="FF0000FF"/>
        <rFont val="Calibri"/>
        <family val="2"/>
      </rPr>
      <t>GGG</t>
    </r>
  </si>
  <si>
    <t>PRG01_0415400-t36_1</t>
  </si>
  <si>
    <r>
      <t>GGG</t>
    </r>
    <r>
      <rPr>
        <sz val="12"/>
        <color rgb="FF303030"/>
        <rFont val="Calibri"/>
        <family val="2"/>
      </rPr>
      <t>AGGTTTG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TTGCTGGTT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CTTTGTCCTCT</t>
    </r>
    <r>
      <rPr>
        <u/>
        <sz val="12"/>
        <color rgb="FF0000FF"/>
        <rFont val="Calibri"/>
        <family val="2"/>
      </rPr>
      <t>GGG</t>
    </r>
  </si>
  <si>
    <t>PRG01_0416500-t36_1</t>
  </si>
  <si>
    <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TATAACAGC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GTGTTCGAAA</t>
    </r>
    <r>
      <rPr>
        <u/>
        <sz val="12"/>
        <color rgb="FF0000FF"/>
        <rFont val="Calibri"/>
        <family val="2"/>
      </rPr>
      <t>GGG</t>
    </r>
  </si>
  <si>
    <t>PRG01_0416600-t36_1</t>
  </si>
  <si>
    <r>
      <t>GGG</t>
    </r>
    <r>
      <rPr>
        <sz val="12"/>
        <color rgb="FF303030"/>
        <rFont val="Calibri"/>
        <family val="2"/>
      </rPr>
      <t>TCGTTA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TACCACTAT</t>
    </r>
    <r>
      <rPr>
        <u/>
        <sz val="12"/>
        <color rgb="FF0000FF"/>
        <rFont val="Calibri"/>
        <family val="2"/>
      </rPr>
      <t>GGG</t>
    </r>
  </si>
  <si>
    <t>PRG01_0417000-t36_1</t>
  </si>
  <si>
    <r>
      <t>GGG</t>
    </r>
    <r>
      <rPr>
        <sz val="12"/>
        <color rgb="FF303030"/>
        <rFont val="Calibri"/>
        <family val="2"/>
      </rPr>
      <t>TGT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TGTGTA</t>
    </r>
    <r>
      <rPr>
        <u/>
        <sz val="12"/>
        <color rgb="FF0000FF"/>
        <rFont val="Calibri"/>
        <family val="2"/>
      </rPr>
      <t>GGGGGG</t>
    </r>
  </si>
  <si>
    <t>PRG01_0417600-t36_1</t>
  </si>
  <si>
    <r>
      <t>GGG</t>
    </r>
    <r>
      <rPr>
        <sz val="12"/>
        <color rgb="FF303030"/>
        <rFont val="Calibri"/>
        <family val="2"/>
      </rPr>
      <t>AACAG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AGGTACCAA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CTCC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</si>
  <si>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AGTTGCTCCA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</t>
    </r>
    <r>
      <rPr>
        <u/>
        <sz val="12"/>
        <color rgb="FF0000FF"/>
        <rFont val="Calibri"/>
        <family val="2"/>
      </rPr>
      <t>GGG</t>
    </r>
  </si>
  <si>
    <t>PRG01_0425700-t36_1</t>
  </si>
  <si>
    <r>
      <t>GGG</t>
    </r>
    <r>
      <rPr>
        <sz val="12"/>
        <color rgb="FF303030"/>
        <rFont val="Calibri"/>
        <family val="2"/>
      </rPr>
      <t>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</t>
    </r>
    <r>
      <rPr>
        <u/>
        <sz val="12"/>
        <color rgb="FF0000FF"/>
        <rFont val="Calibri"/>
        <family val="2"/>
      </rPr>
      <t>GGG</t>
    </r>
  </si>
  <si>
    <t>PRG01_0410800-t36_1</t>
  </si>
  <si>
    <t>U4/U6 small nuclear ribonucleoprotein PRP31, putative</t>
  </si>
  <si>
    <r>
      <t>GGG</t>
    </r>
    <r>
      <rPr>
        <sz val="12"/>
        <color rgb="FF303030"/>
        <rFont val="Calibri"/>
        <family val="2"/>
      </rPr>
      <t>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AGCGTTGGA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</t>
    </r>
    <r>
      <rPr>
        <u/>
        <sz val="12"/>
        <color rgb="FF0000FF"/>
        <rFont val="Calibri"/>
        <family val="2"/>
      </rPr>
      <t>GGG</t>
    </r>
  </si>
  <si>
    <t>PRG01_0400100-t36_1</t>
  </si>
  <si>
    <t>PRG01_0500100-t36_1</t>
  </si>
  <si>
    <t>serine/threonine protein kinase, FIKK family</t>
  </si>
  <si>
    <r>
      <t>GGGGGG</t>
    </r>
    <r>
      <rPr>
        <sz val="12"/>
        <color rgb="FF303030"/>
        <rFont val="Calibri"/>
        <family val="2"/>
      </rPr>
      <t>ATACTCAA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GTTCA</t>
    </r>
    <r>
      <rPr>
        <u/>
        <sz val="12"/>
        <color rgb="FF0000FF"/>
        <rFont val="Calibri"/>
        <family val="2"/>
      </rPr>
      <t>GGG</t>
    </r>
  </si>
  <si>
    <t>PRG01_0524200-t36_1</t>
  </si>
  <si>
    <t>tRNA-YW synthesizing protein, putative</t>
  </si>
  <si>
    <r>
      <t>GGG</t>
    </r>
    <r>
      <rPr>
        <sz val="12"/>
        <color rgb="FF303030"/>
        <rFont val="Calibri"/>
        <family val="2"/>
      </rPr>
      <t>TGGTT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TAACACTAT</t>
    </r>
    <r>
      <rPr>
        <u/>
        <sz val="12"/>
        <color rgb="FF0000FF"/>
        <rFont val="Calibri"/>
        <family val="2"/>
      </rPr>
      <t>GGG</t>
    </r>
  </si>
  <si>
    <t>PRG01_0710600-t36_1</t>
  </si>
  <si>
    <r>
      <t>GGG</t>
    </r>
    <r>
      <rPr>
        <sz val="12"/>
        <color rgb="FF303030"/>
        <rFont val="Calibri"/>
        <family val="2"/>
      </rPr>
      <t>GGAGTTTC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TTTGAGAACG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GGTTTGACTTC</t>
    </r>
    <r>
      <rPr>
        <u/>
        <sz val="12"/>
        <color rgb="FF0000FF"/>
        <rFont val="Calibri"/>
        <family val="2"/>
      </rPr>
      <t>GGG</t>
    </r>
  </si>
  <si>
    <t>PRG01_0711000-t36_1</t>
  </si>
  <si>
    <r>
      <t>GGG</t>
    </r>
    <r>
      <rPr>
        <sz val="12"/>
        <color rgb="FF303030"/>
        <rFont val="Calibri"/>
        <family val="2"/>
      </rPr>
      <t>GGTT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TTTGTTC</t>
    </r>
    <r>
      <rPr>
        <u/>
        <sz val="12"/>
        <color rgb="FF0000FF"/>
        <rFont val="Calibri"/>
        <family val="2"/>
      </rPr>
      <t>GGG</t>
    </r>
  </si>
  <si>
    <t>PRG01_0711700-t36_1</t>
  </si>
  <si>
    <r>
      <t>GGG</t>
    </r>
    <r>
      <rPr>
        <sz val="12"/>
        <color rgb="FF303030"/>
        <rFont val="Calibri"/>
        <family val="2"/>
      </rPr>
      <t>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AGAGAGAAA</t>
    </r>
    <r>
      <rPr>
        <u/>
        <sz val="12"/>
        <color rgb="FF0000FF"/>
        <rFont val="Calibri"/>
        <family val="2"/>
      </rPr>
      <t>GGG</t>
    </r>
  </si>
  <si>
    <t>PRG01_0723000-t36_1</t>
  </si>
  <si>
    <r>
      <t>GGG</t>
    </r>
    <r>
      <rPr>
        <sz val="12"/>
        <color rgb="FF303030"/>
        <rFont val="Calibri"/>
        <family val="2"/>
      </rPr>
      <t>ACAGGCAGA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ACAGGCAGA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ACAGGCAGA</t>
    </r>
    <r>
      <rPr>
        <u/>
        <sz val="12"/>
        <color rgb="FF0000FF"/>
        <rFont val="Calibri"/>
        <family val="2"/>
      </rPr>
      <t>GGG</t>
    </r>
  </si>
  <si>
    <t>PRG01_0710400-t36_1</t>
  </si>
  <si>
    <r>
      <t>GGG</t>
    </r>
    <r>
      <rPr>
        <sz val="12"/>
        <color rgb="FF303030"/>
        <rFont val="Calibri"/>
        <family val="2"/>
      </rPr>
      <t>ACAGACAGA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ACAGGCAGA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ACAGGCAGA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</si>
  <si>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TACTA</t>
    </r>
    <r>
      <rPr>
        <u/>
        <sz val="12"/>
        <color rgb="FF0000FF"/>
        <rFont val="Calibri"/>
        <family val="2"/>
      </rPr>
      <t>GGG</t>
    </r>
  </si>
  <si>
    <t>PRG01_0832800-t36_1</t>
  </si>
  <si>
    <r>
      <t>GGG</t>
    </r>
    <r>
      <rPr>
        <sz val="12"/>
        <color rgb="FF303030"/>
        <rFont val="Calibri"/>
        <family val="2"/>
      </rPr>
      <t>TTTAATATTA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TTCAGTATTA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</si>
  <si>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TTCAATATTA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TTCAATATTA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</si>
  <si>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TTCAATATTA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</si>
  <si>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TCTTCCAGTT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TTC</t>
    </r>
    <r>
      <rPr>
        <u/>
        <sz val="12"/>
        <color rgb="FF0000FF"/>
        <rFont val="Calibri"/>
        <family val="2"/>
      </rPr>
      <t>GGG</t>
    </r>
  </si>
  <si>
    <t>PRG01_0811700-t36_1</t>
  </si>
  <si>
    <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TATAACAGCC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TGGTTGAAC</t>
    </r>
    <r>
      <rPr>
        <u/>
        <sz val="12"/>
        <color rgb="FF0000FF"/>
        <rFont val="Calibri"/>
        <family val="2"/>
      </rPr>
      <t>GGG</t>
    </r>
  </si>
  <si>
    <t>PRG01_0811100-t36_1</t>
  </si>
  <si>
    <r>
      <t>GGG</t>
    </r>
    <r>
      <rPr>
        <sz val="12"/>
        <color rgb="FF303030"/>
        <rFont val="Calibri"/>
        <family val="2"/>
      </rPr>
      <t>GTTGTACCGGG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CGTTCGGATCC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ATTTTTTTC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</si>
  <si>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ATGACACGT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TAAAGAGC</t>
    </r>
    <r>
      <rPr>
        <u/>
        <sz val="12"/>
        <color rgb="FF0000FF"/>
        <rFont val="Calibri"/>
        <family val="2"/>
      </rPr>
      <t>GGG</t>
    </r>
  </si>
  <si>
    <t>PRG01_0810500-t36_1</t>
  </si>
  <si>
    <r>
      <t>GGG</t>
    </r>
    <r>
      <rPr>
        <sz val="12"/>
        <color rgb="FF303030"/>
        <rFont val="Calibri"/>
        <family val="2"/>
      </rPr>
      <t>CC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TCGTTT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TCGGA</t>
    </r>
    <r>
      <rPr>
        <u/>
        <sz val="12"/>
        <color rgb="FF0000FF"/>
        <rFont val="Calibri"/>
        <family val="2"/>
      </rPr>
      <t>GGG</t>
    </r>
  </si>
  <si>
    <t>PRG01_0904300-t36_1</t>
  </si>
  <si>
    <r>
      <t>GGG</t>
    </r>
    <r>
      <rPr>
        <sz val="12"/>
        <color rgb="FF303030"/>
        <rFont val="Calibri"/>
        <family val="2"/>
      </rPr>
      <t>GGG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</t>
    </r>
    <r>
      <rPr>
        <u/>
        <sz val="12"/>
        <color rgb="FF0000FF"/>
        <rFont val="Calibri"/>
        <family val="2"/>
      </rPr>
      <t>GGG</t>
    </r>
  </si>
  <si>
    <t>PRG01_0942000-t36_1</t>
  </si>
  <si>
    <t>transcription factor wih AP2 domain(s), putative</t>
  </si>
  <si>
    <r>
      <t>GGG</t>
    </r>
    <r>
      <rPr>
        <sz val="12"/>
        <color rgb="FF303030"/>
        <rFont val="Calibri"/>
        <family val="2"/>
      </rPr>
      <t>TGT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ATTTTATAT</t>
    </r>
    <r>
      <rPr>
        <u/>
        <sz val="12"/>
        <color rgb="FF0000FF"/>
        <rFont val="Calibri"/>
        <family val="2"/>
      </rPr>
      <t>GGG</t>
    </r>
  </si>
  <si>
    <t>PRG01_0918700-t36_1</t>
  </si>
  <si>
    <r>
      <t>GGG</t>
    </r>
    <r>
      <rPr>
        <sz val="12"/>
        <color rgb="FF303030"/>
        <rFont val="Calibri"/>
        <family val="2"/>
      </rPr>
      <t>TTCCGTTGGC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GGAGA</t>
    </r>
    <r>
      <rPr>
        <u/>
        <sz val="12"/>
        <color rgb="FF0000FF"/>
        <rFont val="Calibri"/>
        <family val="2"/>
      </rPr>
      <t>GGGGGG</t>
    </r>
  </si>
  <si>
    <t>PRG01_0904400-t36_1</t>
  </si>
  <si>
    <r>
      <t>GGG</t>
    </r>
    <r>
      <rPr>
        <sz val="12"/>
        <color rgb="FF303030"/>
        <rFont val="Calibri"/>
        <family val="2"/>
      </rPr>
      <t>AAAAAATT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ATTCAAATT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ATTCAAATT</t>
    </r>
    <r>
      <rPr>
        <u/>
        <sz val="12"/>
        <color rgb="FF0000FF"/>
        <rFont val="Calibri"/>
        <family val="2"/>
      </rPr>
      <t>GGG</t>
    </r>
  </si>
  <si>
    <t>PRG01_1028700-t36_1</t>
  </si>
  <si>
    <r>
      <t>GGG</t>
    </r>
    <r>
      <rPr>
        <sz val="12"/>
        <color rgb="FF303030"/>
        <rFont val="Calibri"/>
        <family val="2"/>
      </rPr>
      <t>GATT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AAAATGCA</t>
    </r>
    <r>
      <rPr>
        <u/>
        <sz val="12"/>
        <color rgb="FF0000FF"/>
        <rFont val="Calibri"/>
        <family val="2"/>
      </rPr>
      <t>GGG</t>
    </r>
  </si>
  <si>
    <t>PRG01_1029700-t36_1</t>
  </si>
  <si>
    <r>
      <t>GGG</t>
    </r>
    <r>
      <rPr>
        <sz val="12"/>
        <color rgb="FF303030"/>
        <rFont val="Calibri"/>
        <family val="2"/>
      </rPr>
      <t>ATCAAATGT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CCCAAATAT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ATCATCTAT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</si>
  <si>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AAAT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TCCAAATAT</t>
    </r>
    <r>
      <rPr>
        <u/>
        <sz val="12"/>
        <color rgb="FF0000FF"/>
        <rFont val="Calibri"/>
        <family val="2"/>
      </rPr>
      <t>GGG</t>
    </r>
  </si>
  <si>
    <t>PRG01_1028400-t36_1</t>
  </si>
  <si>
    <t>PRG01_1016800-t36_1</t>
  </si>
  <si>
    <r>
      <t>GGG</t>
    </r>
    <r>
      <rPr>
        <sz val="12"/>
        <color rgb="FF303030"/>
        <rFont val="Calibri"/>
        <family val="2"/>
      </rPr>
      <t>TGAAAATAT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TGAAAATAT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TGAAAATAT</t>
    </r>
    <r>
      <rPr>
        <u/>
        <sz val="12"/>
        <color rgb="FF0000FF"/>
        <rFont val="Calibri"/>
        <family val="2"/>
      </rPr>
      <t>GGG</t>
    </r>
  </si>
  <si>
    <t>PRG01_1011900-t36_1</t>
  </si>
  <si>
    <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ATTGA</t>
    </r>
    <r>
      <rPr>
        <u/>
        <sz val="12"/>
        <color rgb="FF0000FF"/>
        <rFont val="Calibri"/>
        <family val="2"/>
      </rPr>
      <t>GGG</t>
    </r>
  </si>
  <si>
    <t>PRG01_1007900-t36_1</t>
  </si>
  <si>
    <t>zinc finger protein, putative</t>
  </si>
  <si>
    <t>PRG01_1227500-t36_1</t>
  </si>
  <si>
    <r>
      <t>GGG</t>
    </r>
    <r>
      <rPr>
        <sz val="12"/>
        <color rgb="FF303030"/>
        <rFont val="Calibri"/>
        <family val="2"/>
      </rPr>
      <t>ACAAAGAAA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ACAAAGAAA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ACAAAGAAA</t>
    </r>
    <r>
      <rPr>
        <u/>
        <sz val="12"/>
        <color rgb="FF0000FF"/>
        <rFont val="Calibri"/>
        <family val="2"/>
      </rPr>
      <t>GGG</t>
    </r>
  </si>
  <si>
    <t>PRG01_1234100-t36_1</t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</si>
  <si>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AAAGAAA</t>
    </r>
    <r>
      <rPr>
        <u/>
        <sz val="12"/>
        <color rgb="FF0000FF"/>
        <rFont val="Calibri"/>
        <family val="2"/>
      </rPr>
      <t>GGG</t>
    </r>
  </si>
  <si>
    <t>PRG01_1232700-t36_1</t>
  </si>
  <si>
    <t>macrophage migration inhibitory factor</t>
  </si>
  <si>
    <t>PRG01_1222900-t36_1</t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</si>
  <si>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TTCAGTGTTTA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</si>
  <si>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ATAGAGAAA</t>
    </r>
    <r>
      <rPr>
        <u/>
        <sz val="12"/>
        <color rgb="FF0000FF"/>
        <rFont val="Calibri"/>
        <family val="2"/>
      </rPr>
      <t>GGG</t>
    </r>
  </si>
  <si>
    <t>PRG01_1216300-t36_1</t>
  </si>
  <si>
    <r>
      <t>GGG</t>
    </r>
    <r>
      <rPr>
        <sz val="12"/>
        <color rgb="FF303030"/>
        <rFont val="Calibri"/>
        <family val="2"/>
      </rPr>
      <t>CATCATTAT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AATCATTAT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CATCATTAT</t>
    </r>
    <r>
      <rPr>
        <u/>
        <sz val="12"/>
        <color rgb="FF0000FF"/>
        <rFont val="Calibri"/>
        <family val="2"/>
      </rPr>
      <t>GGG</t>
    </r>
  </si>
  <si>
    <t>PRG01_1215200-t36_1</t>
  </si>
  <si>
    <r>
      <t>GGG</t>
    </r>
    <r>
      <rPr>
        <sz val="12"/>
        <color rgb="FF303030"/>
        <rFont val="Calibri"/>
        <family val="2"/>
      </rPr>
      <t>CATCATTAT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AATCATTAT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AATCATTAT</t>
    </r>
    <r>
      <rPr>
        <u/>
        <sz val="12"/>
        <color rgb="FF0000FF"/>
        <rFont val="Calibri"/>
        <family val="2"/>
      </rPr>
      <t>GGG</t>
    </r>
  </si>
  <si>
    <r>
      <t>GGGGGG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</si>
  <si>
    <t>PRG01_1305900-t36_1</t>
  </si>
  <si>
    <r>
      <t>GGG</t>
    </r>
    <r>
      <rPr>
        <sz val="12"/>
        <color rgb="FF303030"/>
        <rFont val="Calibri"/>
        <family val="2"/>
      </rPr>
      <t>TCATTTGTT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TCATTTATT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TCATTTATT</t>
    </r>
    <r>
      <rPr>
        <u/>
        <sz val="12"/>
        <color rgb="FF0000FF"/>
        <rFont val="Calibri"/>
        <family val="2"/>
      </rPr>
      <t>GGG</t>
    </r>
  </si>
  <si>
    <t>PRG01_1304900-t36_1</t>
  </si>
  <si>
    <r>
      <t>GGG</t>
    </r>
    <r>
      <rPr>
        <sz val="12"/>
        <color rgb="FF303030"/>
        <rFont val="Calibri"/>
        <family val="2"/>
      </rPr>
      <t>TCATTTATA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TCATTTATA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TCATTTATA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</si>
  <si>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TCATTTATA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TCATTTATT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TCATTTATT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</si>
  <si>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CAATAT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CAATAT</t>
    </r>
    <r>
      <rPr>
        <u/>
        <sz val="12"/>
        <color rgb="FF0000FF"/>
        <rFont val="Calibri"/>
        <family val="2"/>
      </rPr>
      <t>GGG</t>
    </r>
  </si>
  <si>
    <t>PRG01_1319300-t36_1</t>
  </si>
  <si>
    <t>transcription factor wih AP2 domain(s)</t>
  </si>
  <si>
    <r>
      <t>GGG</t>
    </r>
    <r>
      <rPr>
        <sz val="12"/>
        <color rgb="FF303030"/>
        <rFont val="Calibri"/>
        <family val="2"/>
      </rPr>
      <t>ATCAAAAAAT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TAGAAAT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GTGCA</t>
    </r>
    <r>
      <rPr>
        <u/>
        <sz val="12"/>
        <color rgb="FF0000FF"/>
        <rFont val="Calibri"/>
        <family val="2"/>
      </rPr>
      <t>GGG</t>
    </r>
  </si>
  <si>
    <t>PRG01_1372700-t36_1</t>
  </si>
  <si>
    <t>membrane associated histidine-rich protein</t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</si>
  <si>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AATATTT</t>
    </r>
    <r>
      <rPr>
        <u/>
        <sz val="12"/>
        <color rgb="FF0000FF"/>
        <rFont val="Calibri"/>
        <family val="2"/>
      </rPr>
      <t>GGG</t>
    </r>
  </si>
  <si>
    <t>PRG01_1312500-t36_1</t>
  </si>
  <si>
    <r>
      <t>GGG</t>
    </r>
    <r>
      <rPr>
        <sz val="12"/>
        <color rgb="FF303030"/>
        <rFont val="Calibri"/>
        <family val="2"/>
      </rPr>
      <t>GGTGC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TTGTTCCTCTT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CTTGTTCTG</t>
    </r>
    <r>
      <rPr>
        <u/>
        <sz val="12"/>
        <color rgb="FF0000FF"/>
        <rFont val="Calibri"/>
        <family val="2"/>
      </rPr>
      <t>GGG</t>
    </r>
  </si>
  <si>
    <t>PRG01_1300100-t36_1</t>
  </si>
  <si>
    <r>
      <t>GGG</t>
    </r>
    <r>
      <rPr>
        <sz val="12"/>
        <color rgb="FF303030"/>
        <rFont val="Calibri"/>
        <family val="2"/>
      </rPr>
      <t>TTGCCA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TGACGA</t>
    </r>
    <r>
      <rPr>
        <u/>
        <sz val="12"/>
        <color rgb="FF0000FF"/>
        <rFont val="Calibri"/>
        <family val="2"/>
      </rPr>
      <t>GGG</t>
    </r>
  </si>
  <si>
    <t>PRG01_1419700-t36_1</t>
  </si>
  <si>
    <r>
      <t>GGG</t>
    </r>
    <r>
      <rPr>
        <sz val="12"/>
        <color rgb="FF303030"/>
        <rFont val="Calibri"/>
        <family val="2"/>
      </rPr>
      <t>TACTAATTTCT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TACAAAGG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ACCAAAATGT</t>
    </r>
    <r>
      <rPr>
        <u/>
        <sz val="12"/>
        <color rgb="FF0000FF"/>
        <rFont val="Calibri"/>
        <family val="2"/>
      </rPr>
      <t>GGG</t>
    </r>
  </si>
  <si>
    <t>PRG01_00_44_RC</t>
  </si>
  <si>
    <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</si>
  <si>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</si>
  <si>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TTTTA</t>
    </r>
    <r>
      <rPr>
        <u/>
        <sz val="12"/>
        <color rgb="FF0000FF"/>
        <rFont val="Calibri"/>
        <family val="2"/>
      </rPr>
      <t>GGG</t>
    </r>
  </si>
  <si>
    <t>PRG01_00_55_RC</t>
  </si>
  <si>
    <r>
      <t>GGG</t>
    </r>
    <r>
      <rPr>
        <sz val="12"/>
        <color rgb="FF303030"/>
        <rFont val="Calibri"/>
        <family val="2"/>
      </rPr>
      <t>GTGTTTG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TGGTGGT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TGCCCCTGT</t>
    </r>
    <r>
      <rPr>
        <u/>
        <sz val="12"/>
        <color rgb="FF0000FF"/>
        <rFont val="Calibri"/>
        <family val="2"/>
      </rPr>
      <t>GGG</t>
    </r>
  </si>
  <si>
    <t>PRG01_0028700-t36_1</t>
  </si>
  <si>
    <t>PRG01_00_66_RC</t>
  </si>
  <si>
    <r>
      <t>GGG</t>
    </r>
    <r>
      <rPr>
        <sz val="12"/>
        <color rgb="FF303030"/>
        <rFont val="Calibri"/>
        <family val="2"/>
      </rPr>
      <t>TACTAATTTTT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TACAAAG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ACCAAAATCT</t>
    </r>
    <r>
      <rPr>
        <u/>
        <sz val="12"/>
        <color rgb="FF0000FF"/>
        <rFont val="Calibri"/>
        <family val="2"/>
      </rPr>
      <t>GGG</t>
    </r>
  </si>
  <si>
    <t>PRG01_0033200-t36_1</t>
  </si>
  <si>
    <t>vacuolar transporter chaperone, putative</t>
  </si>
  <si>
    <t>PRG01_00_32_RC</t>
  </si>
  <si>
    <r>
      <t>GGG</t>
    </r>
    <r>
      <rPr>
        <sz val="12"/>
        <color rgb="FF303030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</si>
  <si>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</si>
  <si>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CTTATA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</si>
  <si>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TTAGA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</si>
  <si>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TTATCA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</si>
  <si>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TTTAGA</t>
    </r>
    <r>
      <rPr>
        <u/>
        <sz val="12"/>
        <color rgb="FF0000FF"/>
        <rFont val="Calibri"/>
        <family val="2"/>
      </rPr>
      <t>GGG</t>
    </r>
  </si>
  <si>
    <t>PRG01_00_40_RC</t>
  </si>
  <si>
    <r>
      <t>GGG</t>
    </r>
    <r>
      <rPr>
        <sz val="12"/>
        <color rgb="FF303030"/>
        <rFont val="Calibri"/>
        <family val="2"/>
      </rPr>
      <t>TACTAATTTTT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TACAAAG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ACTAAAATGT</t>
    </r>
    <r>
      <rPr>
        <u/>
        <sz val="12"/>
        <color rgb="FF0000FF"/>
        <rFont val="Calibri"/>
        <family val="2"/>
      </rPr>
      <t>GGG</t>
    </r>
  </si>
  <si>
    <t>PRG01_00_79_RC</t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</si>
  <si>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</si>
  <si>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</si>
  <si>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</si>
  <si>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</si>
  <si>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</si>
  <si>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</si>
  <si>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</si>
  <si>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</si>
  <si>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GTTCCA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</si>
  <si>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TTTCA</t>
    </r>
    <r>
      <rPr>
        <u/>
        <sz val="12"/>
        <color rgb="FF0000FF"/>
        <rFont val="Calibri"/>
        <family val="2"/>
      </rPr>
      <t>GGG</t>
    </r>
  </si>
  <si>
    <t>PRG01_00_82_RC</t>
  </si>
  <si>
    <t>PRG01_00_32</t>
  </si>
  <si>
    <r>
      <t>GGG</t>
    </r>
    <r>
      <rPr>
        <sz val="12"/>
        <color rgb="FF303030"/>
        <rFont val="Calibri"/>
        <family val="2"/>
      </rPr>
      <t>TACTAATTTTT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TACAAAGG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ACTAAAATTT</t>
    </r>
    <r>
      <rPr>
        <u/>
        <sz val="12"/>
        <color rgb="FF0000FF"/>
        <rFont val="Calibri"/>
        <family val="2"/>
      </rPr>
      <t>GGG</t>
    </r>
  </si>
  <si>
    <t>PRG01_00_4</t>
  </si>
  <si>
    <r>
      <t>GGG</t>
    </r>
    <r>
      <rPr>
        <sz val="12"/>
        <color rgb="FF303030"/>
        <rFont val="Calibri"/>
        <family val="2"/>
      </rPr>
      <t>GGGTGTAT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TAAGATTAA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TAAAGGTAA</t>
    </r>
    <r>
      <rPr>
        <u/>
        <sz val="12"/>
        <color rgb="FF0000FF"/>
        <rFont val="Calibri"/>
        <family val="2"/>
      </rPr>
      <t>GGG</t>
    </r>
  </si>
  <si>
    <t>PRG01_0001400-t36_1</t>
  </si>
  <si>
    <t>PRG01_00_77</t>
  </si>
  <si>
    <r>
      <t>GGG</t>
    </r>
    <r>
      <rPr>
        <sz val="12"/>
        <color rgb="FF303030"/>
        <rFont val="Calibri"/>
        <family val="2"/>
      </rPr>
      <t>AAGTTGGTGGC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GTGTGAG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TGTAGGAGTAA</t>
    </r>
    <r>
      <rPr>
        <u/>
        <sz val="12"/>
        <color rgb="FF0000FF"/>
        <rFont val="Calibri"/>
        <family val="2"/>
      </rPr>
      <t>GGG</t>
    </r>
  </si>
  <si>
    <t>PRG01_0038000-t36_1</t>
  </si>
  <si>
    <t>PRG01_00_44</t>
  </si>
  <si>
    <r>
      <t>GGG</t>
    </r>
    <r>
      <rPr>
        <sz val="12"/>
        <color rgb="FF303030"/>
        <rFont val="Calibri"/>
        <family val="2"/>
      </rPr>
      <t>TTTTGG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TACCACTC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GGAT</t>
    </r>
    <r>
      <rPr>
        <u/>
        <sz val="12"/>
        <color rgb="FF0000FF"/>
        <rFont val="Calibri"/>
        <family val="2"/>
      </rPr>
      <t>GGG</t>
    </r>
  </si>
  <si>
    <t>PRG01_0027000-t36_1</t>
  </si>
  <si>
    <t>PRG01_00_22</t>
  </si>
  <si>
    <r>
      <t>GGG</t>
    </r>
    <r>
      <rPr>
        <sz val="12"/>
        <color rgb="FF303030"/>
        <rFont val="Calibri"/>
        <family val="2"/>
      </rPr>
      <t>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TGGCTTC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</si>
  <si>
    <t>PPRFG01_0113800.1</t>
  </si>
  <si>
    <r>
      <t>GGG</t>
    </r>
    <r>
      <rPr>
        <sz val="12"/>
        <color theme="1"/>
        <rFont val="Calibri"/>
        <family val="2"/>
      </rPr>
      <t>AAAAACAAAT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CAAAATG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AAAATGG</t>
    </r>
    <r>
      <rPr>
        <u/>
        <sz val="12"/>
        <color theme="1"/>
        <rFont val="Calibri"/>
        <family val="2"/>
      </rPr>
      <t>GGG</t>
    </r>
  </si>
  <si>
    <t>PPRFG01_0216900.1</t>
  </si>
  <si>
    <r>
      <t>GGG</t>
    </r>
    <r>
      <rPr>
        <sz val="12"/>
        <color theme="1"/>
        <rFont val="Calibri"/>
        <family val="2"/>
      </rPr>
      <t>GAAATGGA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AAACCAAAT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TAAAATGG</t>
    </r>
    <r>
      <rPr>
        <u/>
        <sz val="12"/>
        <color theme="1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</si>
  <si>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AAA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AAT</t>
    </r>
    <r>
      <rPr>
        <u/>
        <sz val="12"/>
        <color theme="1"/>
        <rFont val="Calibri"/>
        <family val="2"/>
      </rPr>
      <t>GGG</t>
    </r>
  </si>
  <si>
    <t>PPRFG01_0205500.1</t>
  </si>
  <si>
    <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TTTGCGTTT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TTTGCATTT</t>
    </r>
    <r>
      <rPr>
        <u/>
        <sz val="12"/>
        <color rgb="FF0000FF"/>
        <rFont val="Calibri"/>
        <family val="2"/>
      </rPr>
      <t>GGG</t>
    </r>
  </si>
  <si>
    <t>PPRFG01_0305900.1</t>
  </si>
  <si>
    <r>
      <t>GGG</t>
    </r>
    <r>
      <rPr>
        <sz val="12"/>
        <color rgb="FF303030"/>
        <rFont val="Calibri"/>
        <family val="2"/>
      </rPr>
      <t>AAAGAAAAA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AAAAAAAAA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AAAGAAAAA</t>
    </r>
    <r>
      <rPr>
        <u/>
        <sz val="12"/>
        <color rgb="FF0000FF"/>
        <rFont val="Calibri"/>
        <family val="2"/>
      </rPr>
      <t>GGG</t>
    </r>
  </si>
  <si>
    <t>PPRFG01_0319400.1</t>
  </si>
  <si>
    <r>
      <t>GGG</t>
    </r>
    <r>
      <rPr>
        <sz val="12"/>
        <color rgb="FF303030"/>
        <rFont val="Calibri"/>
        <family val="2"/>
      </rPr>
      <t>TAAAAATTAAA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TAAATATTAAA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TAAATATTAAA</t>
    </r>
    <r>
      <rPr>
        <u/>
        <sz val="12"/>
        <color rgb="FF0000FF"/>
        <rFont val="Calibri"/>
        <family val="2"/>
      </rPr>
      <t>GGG</t>
    </r>
  </si>
  <si>
    <t>PPRFG01_0309300.1</t>
  </si>
  <si>
    <t>DNA polymerase epsilon subunit b, putative</t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</si>
  <si>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</si>
  <si>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TCGTTGTTT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TGGTGTTGC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TTTGACT</t>
    </r>
    <r>
      <rPr>
        <u/>
        <sz val="12"/>
        <color rgb="FF0000FF"/>
        <rFont val="Calibri"/>
        <family val="2"/>
      </rPr>
      <t>GGG</t>
    </r>
  </si>
  <si>
    <t>PPRFG01_0412200.1</t>
  </si>
  <si>
    <r>
      <t>GGG</t>
    </r>
    <r>
      <rPr>
        <sz val="12"/>
        <color rgb="FF303030"/>
        <rFont val="Calibri"/>
        <family val="2"/>
      </rPr>
      <t>TGTCTTTTTCC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GCTT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TGGTACGCAT</t>
    </r>
    <r>
      <rPr>
        <u/>
        <sz val="12"/>
        <color rgb="FF0000FF"/>
        <rFont val="Calibri"/>
        <family val="2"/>
      </rPr>
      <t>GGG</t>
    </r>
  </si>
  <si>
    <t>PPRFG01_0418300.1</t>
  </si>
  <si>
    <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ATTGTTCCA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</t>
    </r>
    <r>
      <rPr>
        <u/>
        <sz val="12"/>
        <color rgb="FF0000FF"/>
        <rFont val="Calibri"/>
        <family val="2"/>
      </rPr>
      <t>GGG</t>
    </r>
  </si>
  <si>
    <t>PPRFG01_0424400.1</t>
  </si>
  <si>
    <r>
      <t>GGG</t>
    </r>
    <r>
      <rPr>
        <sz val="12"/>
        <color rgb="FF303030"/>
        <rFont val="Calibri"/>
        <family val="2"/>
      </rPr>
      <t>AGTAGC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AGGACCACCA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GTACCTGGAGA</t>
    </r>
    <r>
      <rPr>
        <u/>
        <sz val="12"/>
        <color rgb="FF0000FF"/>
        <rFont val="Calibri"/>
        <family val="2"/>
      </rPr>
      <t>GGG</t>
    </r>
  </si>
  <si>
    <r>
      <t>GGGGGG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</t>
    </r>
    <r>
      <rPr>
        <u/>
        <sz val="12"/>
        <color rgb="FF0000FF"/>
        <rFont val="Calibri"/>
        <family val="2"/>
      </rPr>
      <t>GGG</t>
    </r>
  </si>
  <si>
    <t>PPRFG01_0528400.1</t>
  </si>
  <si>
    <t>ubiquitin carboxyl-terminal hydrolase, putative</t>
  </si>
  <si>
    <r>
      <t>GGG</t>
    </r>
    <r>
      <rPr>
        <sz val="12"/>
        <color rgb="FF303030"/>
        <rFont val="Calibri"/>
        <family val="2"/>
      </rPr>
      <t>TCCTAATTTTT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TACTAAAACAT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</si>
  <si>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TATAACTTTAA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</si>
  <si>
    <t>PPRFG01_0536800.1</t>
  </si>
  <si>
    <r>
      <t>GGG</t>
    </r>
    <r>
      <rPr>
        <sz val="12"/>
        <color rgb="FF303030"/>
        <rFont val="Calibri"/>
        <family val="2"/>
      </rPr>
      <t>GTAATGAAAA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ATAATCCTAT</t>
    </r>
    <r>
      <rPr>
        <u/>
        <sz val="12"/>
        <color rgb="FF0000FF"/>
        <rFont val="Calibri"/>
        <family val="2"/>
      </rPr>
      <t>GGG</t>
    </r>
  </si>
  <si>
    <t>PPRFG01_0509800.1</t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</si>
  <si>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AATAATACTAT</t>
    </r>
    <r>
      <rPr>
        <u/>
        <sz val="12"/>
        <color rgb="FF0000FF"/>
        <rFont val="Calibri"/>
        <family val="2"/>
      </rPr>
      <t>GGGGGG</t>
    </r>
  </si>
  <si>
    <r>
      <t>GGG</t>
    </r>
    <r>
      <rPr>
        <sz val="12"/>
        <color rgb="FF303030"/>
        <rFont val="Calibri"/>
        <family val="2"/>
      </rPr>
      <t>TTTGACTGA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TGCTGCTAT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TGCTACTAA</t>
    </r>
    <r>
      <rPr>
        <u/>
        <sz val="12"/>
        <color rgb="FF0000FF"/>
        <rFont val="Calibri"/>
        <family val="2"/>
      </rPr>
      <t>GGG</t>
    </r>
  </si>
  <si>
    <t>PPRFG01_0501400.1</t>
  </si>
  <si>
    <r>
      <t>GGG</t>
    </r>
    <r>
      <rPr>
        <sz val="12"/>
        <color rgb="FF303030"/>
        <rFont val="Calibri"/>
        <family val="2"/>
      </rPr>
      <t>CAA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</t>
    </r>
    <r>
      <rPr>
        <u/>
        <sz val="12"/>
        <color rgb="FF0000FF"/>
        <rFont val="Calibri"/>
        <family val="2"/>
      </rPr>
      <t>GGG</t>
    </r>
  </si>
  <si>
    <t>PPRFG01_0500100.1</t>
  </si>
  <si>
    <r>
      <t>GGG</t>
    </r>
    <r>
      <rPr>
        <sz val="12"/>
        <color rgb="FF303030"/>
        <rFont val="Calibri"/>
        <family val="2"/>
      </rPr>
      <t>CATATGAAT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CATATGAAT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CATATGAAT</t>
    </r>
    <r>
      <rPr>
        <u/>
        <sz val="12"/>
        <color rgb="FF0000FF"/>
        <rFont val="Calibri"/>
        <family val="2"/>
      </rPr>
      <t>GGG</t>
    </r>
  </si>
  <si>
    <t>PPRFG01_0614800.1</t>
  </si>
  <si>
    <t>pyridoxal kinase</t>
  </si>
  <si>
    <r>
      <t>GGG</t>
    </r>
    <r>
      <rPr>
        <sz val="12"/>
        <color rgb="FF303030"/>
        <rFont val="Calibri"/>
        <family val="2"/>
      </rPr>
      <t>AAATATATT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AATGTCTAAAT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AAG</t>
    </r>
    <r>
      <rPr>
        <u/>
        <sz val="12"/>
        <color rgb="FF0000FF"/>
        <rFont val="Calibri"/>
        <family val="2"/>
      </rPr>
      <t>GGG</t>
    </r>
  </si>
  <si>
    <t>PPRFG01_0601300.1</t>
  </si>
  <si>
    <r>
      <t>GGG</t>
    </r>
    <r>
      <rPr>
        <sz val="12"/>
        <color rgb="FF303030"/>
        <rFont val="Calibri"/>
        <family val="2"/>
      </rPr>
      <t>ATAGAGATA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ATAGAGATA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AGAGAGATA</t>
    </r>
    <r>
      <rPr>
        <u/>
        <sz val="12"/>
        <color rgb="FF0000FF"/>
        <rFont val="Calibri"/>
        <family val="2"/>
      </rPr>
      <t>GGG</t>
    </r>
  </si>
  <si>
    <t>PPRFG01_0715200.1</t>
  </si>
  <si>
    <r>
      <t>GGG</t>
    </r>
    <r>
      <rPr>
        <sz val="12"/>
        <color rgb="FF303030"/>
        <rFont val="Calibri"/>
        <family val="2"/>
      </rPr>
      <t>CCAAAT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ACAAAT</t>
    </r>
    <r>
      <rPr>
        <u/>
        <sz val="12"/>
        <color rgb="FF0000FF"/>
        <rFont val="Calibri"/>
        <family val="2"/>
      </rPr>
      <t>GGG</t>
    </r>
  </si>
  <si>
    <t>PPRFG01_0716300.1</t>
  </si>
  <si>
    <r>
      <t>GGG</t>
    </r>
    <r>
      <rPr>
        <sz val="12"/>
        <color rgb="FF303030"/>
        <rFont val="Calibri"/>
        <family val="2"/>
      </rPr>
      <t>ACGATGTAAAG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GAAGATGTAAA</t>
    </r>
    <r>
      <rPr>
        <u/>
        <sz val="12"/>
        <color rgb="FF0000FF"/>
        <rFont val="Calibri"/>
        <family val="2"/>
      </rPr>
      <t>GGGGGG</t>
    </r>
  </si>
  <si>
    <t>PPRFG01_0719100.1</t>
  </si>
  <si>
    <r>
      <t>GGG</t>
    </r>
    <r>
      <rPr>
        <sz val="12"/>
        <color rgb="FF303030"/>
        <rFont val="Calibri"/>
        <family val="2"/>
      </rPr>
      <t>AACCGTGTACA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CAGTTATA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</si>
  <si>
    <t>PPRFG01_0724500.1</t>
  </si>
  <si>
    <t>PPRFG01_0729800.1</t>
  </si>
  <si>
    <t>Plasmodium exported protein, unknown function, putative</t>
  </si>
  <si>
    <r>
      <t>GGG</t>
    </r>
    <r>
      <rPr>
        <sz val="12"/>
        <color rgb="FF303030"/>
        <rFont val="Calibri"/>
        <family val="2"/>
      </rPr>
      <t>ACAGGCAGA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ACAGGCAGA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ACAAGCAAA</t>
    </r>
    <r>
      <rPr>
        <u/>
        <sz val="12"/>
        <color rgb="FF0000FF"/>
        <rFont val="Calibri"/>
        <family val="2"/>
      </rPr>
      <t>GGG</t>
    </r>
  </si>
  <si>
    <t>PPRFG01_0723800.1</t>
  </si>
  <si>
    <t>protein kinase, putative</t>
  </si>
  <si>
    <r>
      <t>GGG</t>
    </r>
    <r>
      <rPr>
        <sz val="12"/>
        <color rgb="FF303030"/>
        <rFont val="Calibri"/>
        <family val="2"/>
      </rPr>
      <t>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TACTA</t>
    </r>
    <r>
      <rPr>
        <u/>
        <sz val="12"/>
        <color rgb="FF0000FF"/>
        <rFont val="Calibri"/>
        <family val="2"/>
      </rPr>
      <t>GGG</t>
    </r>
  </si>
  <si>
    <t>PPRFG01_0831500.1</t>
  </si>
  <si>
    <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TTTAAATTA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</si>
  <si>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TTTAATATTA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</si>
  <si>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CTA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TTAGATATTA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CTAGGGTTTA</t>
    </r>
    <r>
      <rPr>
        <u/>
        <sz val="12"/>
        <color rgb="FF0000FF"/>
        <rFont val="Calibri"/>
        <family val="2"/>
      </rPr>
      <t>GGG</t>
    </r>
  </si>
  <si>
    <r>
      <t>GGGG</t>
    </r>
    <r>
      <rPr>
        <sz val="12"/>
        <color rgb="FF303030"/>
        <rFont val="Calibri"/>
        <family val="2"/>
      </rPr>
      <t>CTCCTTC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TA</t>
    </r>
    <r>
      <rPr>
        <u/>
        <sz val="12"/>
        <color rgb="FF0000FF"/>
        <rFont val="Calibri"/>
        <family val="2"/>
      </rPr>
      <t>GGGG</t>
    </r>
  </si>
  <si>
    <t>PPRFG01_0836600.1</t>
  </si>
  <si>
    <r>
      <t>GGG</t>
    </r>
    <r>
      <rPr>
        <sz val="12"/>
        <color rgb="FF303030"/>
        <rFont val="Calibri"/>
        <family val="2"/>
      </rPr>
      <t>TACTAATTTTT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TACAAAG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ACCAAAATAT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</si>
  <si>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TTGCAA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GTTTGT</t>
    </r>
    <r>
      <rPr>
        <u/>
        <sz val="12"/>
        <color rgb="FF0000FF"/>
        <rFont val="Calibri"/>
        <family val="2"/>
      </rPr>
      <t>GGG</t>
    </r>
  </si>
  <si>
    <t>PPRFG01_0809900.1</t>
  </si>
  <si>
    <r>
      <t>GGG</t>
    </r>
    <r>
      <rPr>
        <sz val="12"/>
        <color rgb="FF303030"/>
        <rFont val="Calibri"/>
        <family val="2"/>
      </rPr>
      <t>AAAATTTT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TT</t>
    </r>
    <r>
      <rPr>
        <u/>
        <sz val="12"/>
        <color rgb="FF0000FF"/>
        <rFont val="Calibri"/>
        <family val="2"/>
      </rPr>
      <t>GGG</t>
    </r>
  </si>
  <si>
    <t>PPRFG01_0803000.1</t>
  </si>
  <si>
    <r>
      <t>GGGG</t>
    </r>
    <r>
      <rPr>
        <sz val="12"/>
        <color rgb="FF303030"/>
        <rFont val="Calibri"/>
        <family val="2"/>
      </rPr>
      <t>CT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GTT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TT</t>
    </r>
    <r>
      <rPr>
        <u/>
        <sz val="12"/>
        <color rgb="FF0000FF"/>
        <rFont val="Calibri"/>
        <family val="2"/>
      </rPr>
      <t>GGGG</t>
    </r>
  </si>
  <si>
    <t>PPRFG01_0800100.1</t>
  </si>
  <si>
    <r>
      <t>GGG</t>
    </r>
    <r>
      <rPr>
        <sz val="12"/>
        <color rgb="FF303030"/>
        <rFont val="Calibri"/>
        <family val="2"/>
      </rPr>
      <t>TTAA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TATAACTTTA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GTTA</t>
    </r>
    <r>
      <rPr>
        <u/>
        <sz val="12"/>
        <color rgb="FF0000FF"/>
        <rFont val="Calibri"/>
        <family val="2"/>
      </rPr>
      <t>GGG</t>
    </r>
  </si>
  <si>
    <t>PPRFG01_0939000.1</t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</si>
  <si>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</si>
  <si>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t>PPRFG01_0933400.1</t>
  </si>
  <si>
    <t>transcription factor with AP2 domain(s), putative</t>
  </si>
  <si>
    <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</t>
    </r>
    <r>
      <rPr>
        <u/>
        <sz val="12"/>
        <color rgb="FF0000FF"/>
        <rFont val="Calibri"/>
        <family val="2"/>
      </rPr>
      <t>GGG</t>
    </r>
  </si>
  <si>
    <t>PPRFG01_0917200.1</t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</si>
  <si>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AGGTA</t>
    </r>
    <r>
      <rPr>
        <u/>
        <sz val="12"/>
        <color rgb="FF0000FF"/>
        <rFont val="Calibri"/>
        <family val="2"/>
      </rPr>
      <t>GGG</t>
    </r>
  </si>
  <si>
    <t>PPRFG01_1020200.1</t>
  </si>
  <si>
    <t>PPRFG01_1021300.1</t>
  </si>
  <si>
    <t>PPRFG01_1032300.1</t>
  </si>
  <si>
    <r>
      <t>GGG</t>
    </r>
    <r>
      <rPr>
        <sz val="12"/>
        <color rgb="FF303030"/>
        <rFont val="Calibri"/>
        <family val="2"/>
      </rPr>
      <t>ATCAAATGT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CCCAAATAT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ATCACCTAT</t>
    </r>
    <r>
      <rPr>
        <u/>
        <sz val="12"/>
        <color rgb="FF0000FF"/>
        <rFont val="Calibri"/>
        <family val="2"/>
      </rPr>
      <t>GGG</t>
    </r>
  </si>
  <si>
    <t>PPRFG01_1031300.1</t>
  </si>
  <si>
    <r>
      <t>GGG</t>
    </r>
    <r>
      <rPr>
        <sz val="12"/>
        <color rgb="FF303030"/>
        <rFont val="Calibri"/>
        <family val="2"/>
      </rPr>
      <t>ACCATCTAT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ATCACCTAT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TCCATCTAT</t>
    </r>
    <r>
      <rPr>
        <u/>
        <sz val="12"/>
        <color rgb="FF0000FF"/>
        <rFont val="Calibri"/>
        <family val="2"/>
      </rPr>
      <t>GGG</t>
    </r>
  </si>
  <si>
    <t>PPRFG01_1027900.1</t>
  </si>
  <si>
    <r>
      <t>GGG</t>
    </r>
    <r>
      <rPr>
        <sz val="12"/>
        <color rgb="FF303030"/>
        <rFont val="Calibri"/>
        <family val="2"/>
      </rPr>
      <t>CGTTTTT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AAAACAT</t>
    </r>
    <r>
      <rPr>
        <u/>
        <sz val="12"/>
        <color rgb="FF0000FF"/>
        <rFont val="Calibri"/>
        <family val="2"/>
      </rPr>
      <t>GGG</t>
    </r>
  </si>
  <si>
    <t>PPRFG01_1100100.1</t>
  </si>
  <si>
    <r>
      <t>GGG</t>
    </r>
    <r>
      <rPr>
        <sz val="12"/>
        <color rgb="FF303030"/>
        <rFont val="Calibri"/>
        <family val="2"/>
      </rPr>
      <t>AACAAAATA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AACAAAATA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AACAAAATA</t>
    </r>
    <r>
      <rPr>
        <u/>
        <sz val="12"/>
        <color rgb="FF0000FF"/>
        <rFont val="Calibri"/>
        <family val="2"/>
      </rPr>
      <t>GGG</t>
    </r>
  </si>
  <si>
    <t>PPRFG01_1105600.1</t>
  </si>
  <si>
    <t>calcium/calmodulin-dependent protein kinase, putative</t>
  </si>
  <si>
    <t>PPRFG01_1230600.1</t>
  </si>
  <si>
    <r>
      <t>GGG</t>
    </r>
    <r>
      <rPr>
        <sz val="12"/>
        <color rgb="FF303030"/>
        <rFont val="Calibri"/>
        <family val="2"/>
      </rPr>
      <t>ATAAAGAAA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ATAGAGAAA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ATAAAGATA</t>
    </r>
    <r>
      <rPr>
        <u/>
        <sz val="12"/>
        <color rgb="FF0000FF"/>
        <rFont val="Calibri"/>
        <family val="2"/>
      </rPr>
      <t>GGG</t>
    </r>
  </si>
  <si>
    <t>PPRFG01_1224000.1</t>
  </si>
  <si>
    <r>
      <t>GGG</t>
    </r>
    <r>
      <rPr>
        <sz val="12"/>
        <color rgb="FF303030"/>
        <rFont val="Calibri"/>
        <family val="2"/>
      </rPr>
      <t>ATAAAGATA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ACAAAGATA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ACAAAGATA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</si>
  <si>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ATAAAGAAA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ATAAAGAAA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ATAAAGATA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</si>
  <si>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AATGTA</t>
    </r>
    <r>
      <rPr>
        <u/>
        <sz val="12"/>
        <color rgb="FF0000FF"/>
        <rFont val="Calibri"/>
        <family val="2"/>
      </rPr>
      <t>GGG</t>
    </r>
  </si>
  <si>
    <t>PPRFG01_1216400.1</t>
  </si>
  <si>
    <r>
      <t>GGGGGG</t>
    </r>
    <r>
      <rPr>
        <sz val="12"/>
        <color rgb="FF303030"/>
        <rFont val="Calibri"/>
        <family val="2"/>
      </rPr>
      <t>AGTTGAAAT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</si>
  <si>
    <t>PPRFG01_1206800.1</t>
  </si>
  <si>
    <r>
      <t>GGGG</t>
    </r>
    <r>
      <rPr>
        <sz val="12"/>
        <color rgb="FF303030"/>
        <rFont val="Calibri"/>
        <family val="2"/>
      </rPr>
      <t>ATGGAGAA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ATGGAGAA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ATGGAGAA</t>
    </r>
    <r>
      <rPr>
        <u/>
        <sz val="12"/>
        <color rgb="FF0000FF"/>
        <rFont val="Calibri"/>
        <family val="2"/>
      </rPr>
      <t>GGGG</t>
    </r>
  </si>
  <si>
    <t>PPRFG01_1219400.1</t>
  </si>
  <si>
    <r>
      <t>GGG</t>
    </r>
    <r>
      <rPr>
        <sz val="12"/>
        <color rgb="FF303030"/>
        <rFont val="Calibri"/>
        <family val="2"/>
      </rPr>
      <t>TCATTTGTT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TCATTTGTT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TCATTTGTT</t>
    </r>
    <r>
      <rPr>
        <u/>
        <sz val="12"/>
        <color rgb="FF0000FF"/>
        <rFont val="Calibri"/>
        <family val="2"/>
      </rPr>
      <t>GGG</t>
    </r>
  </si>
  <si>
    <t>PPRFG01_1350300.1</t>
  </si>
  <si>
    <r>
      <t>GGG</t>
    </r>
    <r>
      <rPr>
        <sz val="12"/>
        <color rgb="FF303030"/>
        <rFont val="Calibri"/>
        <family val="2"/>
      </rPr>
      <t>TCATTTATT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ACATTTATT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TCATTTATT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</si>
  <si>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TCAAA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TTCATCCGCT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</t>
    </r>
    <r>
      <rPr>
        <u/>
        <sz val="12"/>
        <color rgb="FF0000FF"/>
        <rFont val="Calibri"/>
        <family val="2"/>
      </rPr>
      <t>GGG</t>
    </r>
  </si>
  <si>
    <t>PPRFG01_1375500.1</t>
  </si>
  <si>
    <t>PPRFG01_1375600.1</t>
  </si>
  <si>
    <r>
      <t>GGG</t>
    </r>
    <r>
      <rPr>
        <sz val="12"/>
        <color rgb="FF303030"/>
        <rFont val="Calibri"/>
        <family val="2"/>
      </rPr>
      <t>ATGCATCACAA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ACATATGGACA</t>
    </r>
    <r>
      <rPr>
        <u/>
        <sz val="12"/>
        <color rgb="FF0000FF"/>
        <rFont val="Calibri"/>
        <family val="2"/>
      </rPr>
      <t>GGGGGG</t>
    </r>
  </si>
  <si>
    <r>
      <t>GGG</t>
    </r>
    <r>
      <rPr>
        <sz val="12"/>
        <color rgb="FF303030"/>
        <rFont val="Calibri"/>
        <family val="2"/>
      </rPr>
      <t>GACT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TCCTC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TGGTA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</si>
  <si>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TACTAATTTCT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TACAAAG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ACCAAAACAT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</si>
  <si>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AAAATATTT</t>
    </r>
    <r>
      <rPr>
        <u/>
        <sz val="12"/>
        <color rgb="FF0000FF"/>
        <rFont val="Calibri"/>
        <family val="2"/>
      </rPr>
      <t>GGG</t>
    </r>
  </si>
  <si>
    <t>PPRFG01_1312300.1</t>
  </si>
  <si>
    <r>
      <t>GGG</t>
    </r>
    <r>
      <rPr>
        <sz val="12"/>
        <color rgb="FF303030"/>
        <rFont val="Calibri"/>
        <family val="2"/>
      </rPr>
      <t>TGCAGCTGA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TGCTTCTCA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TGCTGCGGC</t>
    </r>
    <r>
      <rPr>
        <u/>
        <sz val="12"/>
        <color rgb="FF0000FF"/>
        <rFont val="Calibri"/>
        <family val="2"/>
      </rPr>
      <t>GGG</t>
    </r>
  </si>
  <si>
    <t>PPRFG01_1301800.1</t>
  </si>
  <si>
    <r>
      <t>GGGGGG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CAGT</t>
    </r>
    <r>
      <rPr>
        <u/>
        <sz val="12"/>
        <color rgb="FF0000FF"/>
        <rFont val="Calibri"/>
        <family val="2"/>
      </rPr>
      <t>GGG</t>
    </r>
  </si>
  <si>
    <t>PPRFG01_1441800.1</t>
  </si>
  <si>
    <r>
      <t>GGGG</t>
    </r>
    <r>
      <rPr>
        <sz val="12"/>
        <color rgb="FF303030"/>
        <rFont val="Calibri"/>
        <family val="2"/>
      </rPr>
      <t>AA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AA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AA</t>
    </r>
    <r>
      <rPr>
        <u/>
        <sz val="12"/>
        <color rgb="FF0000FF"/>
        <rFont val="Calibri"/>
        <family val="2"/>
      </rPr>
      <t>GGGG</t>
    </r>
  </si>
  <si>
    <t>PPRFG01_1432100.1</t>
  </si>
  <si>
    <t>PPRFG01_00_9_RC</t>
  </si>
  <si>
    <r>
      <t>GGG</t>
    </r>
    <r>
      <rPr>
        <sz val="12"/>
        <color rgb="FF303030"/>
        <rFont val="Calibri"/>
        <family val="2"/>
      </rPr>
      <t>TGCTTT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TGAGGCCGTGC</t>
    </r>
    <r>
      <rPr>
        <u/>
        <sz val="12"/>
        <color rgb="FF0000FF"/>
        <rFont val="Calibri"/>
        <family val="2"/>
      </rPr>
      <t>GGG</t>
    </r>
  </si>
  <si>
    <t>PPRFG01_0034800.1</t>
  </si>
  <si>
    <r>
      <t>GGG</t>
    </r>
    <r>
      <rPr>
        <sz val="12"/>
        <color rgb="FF303030"/>
        <rFont val="Calibri"/>
        <family val="2"/>
      </rPr>
      <t>TACT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TACT</t>
    </r>
    <r>
      <rPr>
        <u/>
        <sz val="12"/>
        <color rgb="FF0000FF"/>
        <rFont val="Calibri"/>
        <family val="2"/>
      </rPr>
      <t>GGG</t>
    </r>
  </si>
  <si>
    <t>PPRFG01_0031800.1</t>
  </si>
  <si>
    <t>PPRFG01_00_48_RC</t>
  </si>
  <si>
    <r>
      <t>GGG</t>
    </r>
    <r>
      <rPr>
        <sz val="12"/>
        <color rgb="FF303030"/>
        <rFont val="Calibri"/>
        <family val="2"/>
      </rPr>
      <t>CGTTTTT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AAATCAT</t>
    </r>
    <r>
      <rPr>
        <u/>
        <sz val="12"/>
        <color rgb="FF0000FF"/>
        <rFont val="Calibri"/>
        <family val="2"/>
      </rPr>
      <t>GGG</t>
    </r>
  </si>
  <si>
    <t>PPRFG01_0019000.1</t>
  </si>
  <si>
    <t>PPRFG01_00_25_RC</t>
  </si>
  <si>
    <r>
      <t>GGGGGG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CC</t>
    </r>
    <r>
      <rPr>
        <u/>
        <sz val="12"/>
        <color rgb="FF0000FF"/>
        <rFont val="Calibri"/>
        <family val="2"/>
      </rPr>
      <t>GGG</t>
    </r>
  </si>
  <si>
    <t>PPRFG01_0062900.1</t>
  </si>
  <si>
    <r>
      <t>GGGG</t>
    </r>
    <r>
      <rPr>
        <sz val="12"/>
        <color rgb="FF303030"/>
        <rFont val="Calibri"/>
        <family val="2"/>
      </rPr>
      <t>TT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GA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TGGTA</t>
    </r>
    <r>
      <rPr>
        <u/>
        <sz val="12"/>
        <color rgb="FF0000FF"/>
        <rFont val="Calibri"/>
        <family val="2"/>
      </rPr>
      <t>GGGG</t>
    </r>
  </si>
  <si>
    <t>PPRFG01_0062800.1</t>
  </si>
  <si>
    <t>PPRFG01_00_24_RC</t>
  </si>
  <si>
    <r>
      <t>GGG</t>
    </r>
    <r>
      <rPr>
        <sz val="12"/>
        <color rgb="FF303030"/>
        <rFont val="Calibri"/>
        <family val="2"/>
      </rPr>
      <t>TTTGGATGA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TGCTGCTAT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TGCTACTAA</t>
    </r>
    <r>
      <rPr>
        <u/>
        <sz val="12"/>
        <color rgb="FF0000FF"/>
        <rFont val="Calibri"/>
        <family val="2"/>
      </rPr>
      <t>GGG</t>
    </r>
  </si>
  <si>
    <t>PPRFG01_0060400.1</t>
  </si>
  <si>
    <t>PIR protein</t>
  </si>
  <si>
    <t>PPRFG01_00_32_RC</t>
  </si>
  <si>
    <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ATGGTTCCA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</t>
    </r>
    <r>
      <rPr>
        <u/>
        <sz val="12"/>
        <color rgb="FF0000FF"/>
        <rFont val="Calibri"/>
        <family val="2"/>
      </rPr>
      <t>GGG</t>
    </r>
  </si>
  <si>
    <t>PPRFG01_0006600.1</t>
  </si>
  <si>
    <t>PIR protein, putative</t>
  </si>
  <si>
    <t>PPRFG01_00_5_RC</t>
  </si>
  <si>
    <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TCTTCTTCGGA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GTCGATGGA</t>
    </r>
    <r>
      <rPr>
        <u/>
        <sz val="12"/>
        <color rgb="FF0000FF"/>
        <rFont val="Calibri"/>
        <family val="2"/>
      </rPr>
      <t>GGG</t>
    </r>
  </si>
  <si>
    <t>PPRFG01_0027800.1</t>
  </si>
  <si>
    <t>PPRFG01_00_7_RC</t>
  </si>
  <si>
    <r>
      <t>GGG</t>
    </r>
    <r>
      <rPr>
        <sz val="12"/>
        <color rgb="FF303030"/>
        <rFont val="Calibri"/>
        <family val="2"/>
      </rPr>
      <t>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ACCTAGT</t>
    </r>
    <r>
      <rPr>
        <u/>
        <sz val="12"/>
        <color rgb="FF0000FF"/>
        <rFont val="Calibri"/>
        <family val="2"/>
      </rPr>
      <t>GGG</t>
    </r>
  </si>
  <si>
    <t>PPRFG01_0029600.1</t>
  </si>
  <si>
    <r>
      <t>GGG</t>
    </r>
    <r>
      <rPr>
        <sz val="12"/>
        <color rgb="FF303030"/>
        <rFont val="Calibri"/>
        <family val="2"/>
      </rPr>
      <t>GTATCACTAGA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TGAGACGGTTT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GGGTGAA</t>
    </r>
    <r>
      <rPr>
        <u/>
        <sz val="12"/>
        <color rgb="FF0000FF"/>
        <rFont val="Calibri"/>
        <family val="2"/>
      </rPr>
      <t>GGG</t>
    </r>
  </si>
  <si>
    <t>PPRFG01_0029500.1</t>
  </si>
  <si>
    <t>PPRFG01_00_42_RC</t>
  </si>
  <si>
    <t>PPRFG01_0092300.1</t>
  </si>
  <si>
    <t>PPRFG01_00_50_RC</t>
  </si>
  <si>
    <r>
      <t>GGG</t>
    </r>
    <r>
      <rPr>
        <sz val="12"/>
        <color rgb="FF303030"/>
        <rFont val="Calibri"/>
        <family val="2"/>
      </rPr>
      <t>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AGTTGCGCC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ATTAGC</t>
    </r>
    <r>
      <rPr>
        <u/>
        <sz val="12"/>
        <color rgb="FF0000FF"/>
        <rFont val="Calibri"/>
        <family val="2"/>
      </rPr>
      <t>GGG</t>
    </r>
  </si>
  <si>
    <t>PPRFG01_0011500.1</t>
  </si>
  <si>
    <t>PPRFG01_00_46_RC</t>
  </si>
  <si>
    <r>
      <t>GGG</t>
    </r>
    <r>
      <rPr>
        <sz val="12"/>
        <color rgb="FF303030"/>
        <rFont val="Calibri"/>
        <family val="2"/>
      </rPr>
      <t>CTTGA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GGGGGG</t>
    </r>
  </si>
  <si>
    <t>PPRFG01_00100800.1</t>
  </si>
  <si>
    <t>PPRFG01_00_6_RC</t>
  </si>
  <si>
    <t>PPRFG01_0001400.1</t>
  </si>
  <si>
    <t>PPRFG01_00_8_RC</t>
  </si>
  <si>
    <r>
      <t>GGG</t>
    </r>
    <r>
      <rPr>
        <sz val="12"/>
        <color rgb="FF303030"/>
        <rFont val="Calibri"/>
        <family val="2"/>
      </rPr>
      <t>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ATGTATAAT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</si>
  <si>
    <t xml:space="preserve">In </t>
  </si>
  <si>
    <t>PPRFG01_0031400.1</t>
  </si>
  <si>
    <r>
      <t>GGG</t>
    </r>
    <r>
      <rPr>
        <sz val="12"/>
        <color rgb="FF303030"/>
        <rFont val="Calibri"/>
        <family val="2"/>
      </rPr>
      <t>TGGCTTC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</t>
    </r>
    <r>
      <rPr>
        <u/>
        <sz val="12"/>
        <color rgb="FF0000FF"/>
        <rFont val="Calibri"/>
        <family val="2"/>
      </rPr>
      <t>GGG</t>
    </r>
  </si>
  <si>
    <t>PPRFG01_0031300.1</t>
  </si>
  <si>
    <t>PPRFG01_00_30_RC</t>
  </si>
  <si>
    <t>PPRFG01_0075900.1</t>
  </si>
  <si>
    <t>PPRFG01_00_8</t>
  </si>
  <si>
    <r>
      <t>GGG</t>
    </r>
    <r>
      <rPr>
        <sz val="12"/>
        <color rgb="FF303030"/>
        <rFont val="Calibri"/>
        <family val="2"/>
      </rPr>
      <t>ATGCATCAAAA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AAATATAAACA</t>
    </r>
    <r>
      <rPr>
        <u/>
        <sz val="12"/>
        <color rgb="FF0000FF"/>
        <rFont val="Calibri"/>
        <family val="2"/>
      </rPr>
      <t>GGGGGG</t>
    </r>
  </si>
  <si>
    <t>PPRFG01_00_46</t>
  </si>
  <si>
    <r>
      <t>GGG</t>
    </r>
    <r>
      <rPr>
        <sz val="12"/>
        <color rgb="FF303030"/>
        <rFont val="Calibri"/>
        <family val="2"/>
      </rPr>
      <t>TTTTTT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TAGAG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CTTCG</t>
    </r>
    <r>
      <rPr>
        <u/>
        <sz val="12"/>
        <color rgb="FF0000FF"/>
        <rFont val="Calibri"/>
        <family val="2"/>
      </rPr>
      <t>GGG</t>
    </r>
  </si>
  <si>
    <t>PPRFG01_00100900.1</t>
  </si>
  <si>
    <r>
      <t>GGG</t>
    </r>
    <r>
      <rPr>
        <sz val="12"/>
        <color rgb="FF303030"/>
        <rFont val="Calibri"/>
        <family val="2"/>
      </rPr>
      <t>TGGTGG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TATCACTAGA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TGAGACGGTTT</t>
    </r>
    <r>
      <rPr>
        <u/>
        <sz val="12"/>
        <color rgb="FF0000FF"/>
        <rFont val="Calibri"/>
        <family val="2"/>
      </rPr>
      <t>GGG</t>
    </r>
  </si>
  <si>
    <r>
      <t>GGGGGG</t>
    </r>
    <r>
      <rPr>
        <sz val="12"/>
        <color rgb="FF303030"/>
        <rFont val="Calibri"/>
        <family val="2"/>
      </rPr>
      <t>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</t>
    </r>
    <r>
      <rPr>
        <u/>
        <sz val="12"/>
        <color rgb="FF0000FF"/>
        <rFont val="Calibri"/>
        <family val="2"/>
      </rPr>
      <t>GGG</t>
    </r>
  </si>
  <si>
    <t>PPRFG01_00_5</t>
  </si>
  <si>
    <t>PPRFG01_0027700.1</t>
  </si>
  <si>
    <t>PPRFG01_00_12</t>
  </si>
  <si>
    <r>
      <t>GGG</t>
    </r>
    <r>
      <rPr>
        <sz val="12"/>
        <color rgb="FF303030"/>
        <rFont val="Calibri"/>
        <family val="2"/>
      </rPr>
      <t>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</si>
  <si>
    <t>PPRFG01_0041100.1</t>
  </si>
  <si>
    <t>PPRFG01_00_32</t>
  </si>
  <si>
    <r>
      <t>GGG</t>
    </r>
    <r>
      <rPr>
        <sz val="12"/>
        <color rgb="FF303030"/>
        <rFont val="Calibri"/>
        <family val="2"/>
      </rPr>
      <t>TTAA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TATAACTTTAT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</si>
  <si>
    <t>PPRFG01_0005700.1</t>
  </si>
  <si>
    <t>PPRFG01_00_36</t>
  </si>
  <si>
    <r>
      <t>GGG</t>
    </r>
    <r>
      <rPr>
        <sz val="12"/>
        <color rgb="FF303030"/>
        <rFont val="Calibri"/>
        <family val="2"/>
      </rPr>
      <t>GTG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TGGA</t>
    </r>
    <r>
      <rPr>
        <u/>
        <sz val="12"/>
        <color rgb="FF0000FF"/>
        <rFont val="Calibri"/>
        <family val="2"/>
      </rPr>
      <t>GGG</t>
    </r>
  </si>
  <si>
    <t>PPRFG01_0086700.1</t>
  </si>
  <si>
    <r>
      <t>GGG</t>
    </r>
    <r>
      <rPr>
        <sz val="12"/>
        <color rgb="FF303030"/>
        <rFont val="Calibri"/>
        <family val="2"/>
      </rPr>
      <t>GTTT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TTTCACTC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</si>
  <si>
    <t>PPRFG01_0086800.1</t>
  </si>
  <si>
    <t>PPRFG01_00_25</t>
  </si>
  <si>
    <r>
      <t>GGG</t>
    </r>
    <r>
      <rPr>
        <sz val="12"/>
        <color rgb="FF303030"/>
        <rFont val="Calibri"/>
        <family val="2"/>
      </rPr>
      <t>AGTTGGTGA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ATTGT</t>
    </r>
    <r>
      <rPr>
        <u/>
        <sz val="12"/>
        <color rgb="FF0000FF"/>
        <rFont val="Calibri"/>
        <family val="2"/>
      </rPr>
      <t>GGGGGG</t>
    </r>
  </si>
  <si>
    <t>PPRFG01_00_48</t>
  </si>
  <si>
    <r>
      <t>GGG</t>
    </r>
    <r>
      <rPr>
        <sz val="12"/>
        <color rgb="FF303030"/>
        <rFont val="Calibri"/>
        <family val="2"/>
      </rPr>
      <t>AGGTGGAGGT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GTCGTC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TGGACGTGA</t>
    </r>
    <r>
      <rPr>
        <u/>
        <sz val="12"/>
        <color rgb="FF0000FF"/>
        <rFont val="Calibri"/>
        <family val="2"/>
      </rPr>
      <t>GGG</t>
    </r>
  </si>
  <si>
    <t>PPRFG01_0018600.1</t>
  </si>
  <si>
    <t>PPRFG01_00_9</t>
  </si>
  <si>
    <r>
      <t>GGG</t>
    </r>
    <r>
      <rPr>
        <sz val="12"/>
        <color rgb="FF303030"/>
        <rFont val="Calibri"/>
        <family val="2"/>
      </rPr>
      <t>ATAAAGAAAA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ATATGCAAA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</si>
  <si>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TCAAA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TTCATCCGCA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</t>
    </r>
    <r>
      <rPr>
        <u/>
        <sz val="12"/>
        <color rgb="FF0000FF"/>
        <rFont val="Calibri"/>
        <family val="2"/>
      </rPr>
      <t>GGG</t>
    </r>
  </si>
  <si>
    <t>PPRFG01_0034900.1</t>
  </si>
  <si>
    <r>
      <t>GGG</t>
    </r>
    <r>
      <rPr>
        <sz val="12"/>
        <color rgb="FF303030"/>
        <rFont val="Calibri"/>
        <family val="2"/>
      </rPr>
      <t>TACTAATTTTT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TACAAA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AACCAAAATAT</t>
    </r>
    <r>
      <rPr>
        <u/>
        <sz val="12"/>
        <color rgb="FF0000FF"/>
        <rFont val="Calibri"/>
        <family val="2"/>
      </rPr>
      <t>GGG</t>
    </r>
  </si>
  <si>
    <t>PPRFG01_0035400.1</t>
  </si>
  <si>
    <r>
      <t>GGG</t>
    </r>
    <r>
      <rPr>
        <sz val="12"/>
        <color rgb="FF303030"/>
        <rFont val="Calibri"/>
        <family val="2"/>
      </rPr>
      <t>AGGCAAA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AT</t>
    </r>
    <r>
      <rPr>
        <u/>
        <sz val="12"/>
        <color rgb="FF0000FF"/>
        <rFont val="Calibri"/>
        <family val="2"/>
      </rPr>
      <t>GGG</t>
    </r>
  </si>
  <si>
    <t>PRELSG_0306600.1</t>
  </si>
  <si>
    <t>chaperone protein DNaJ, putative</t>
  </si>
  <si>
    <r>
      <t>GGGG</t>
    </r>
    <r>
      <rPr>
        <sz val="12"/>
        <color rgb="FF303030"/>
        <rFont val="Calibri"/>
        <family val="2"/>
      </rPr>
      <t>CAGCACTA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GGGTAATT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GTCTTTTC</t>
    </r>
    <r>
      <rPr>
        <u/>
        <sz val="12"/>
        <color rgb="FF0000FF"/>
        <rFont val="Calibri"/>
        <family val="2"/>
      </rPr>
      <t>GGGG</t>
    </r>
  </si>
  <si>
    <t>PRELSG_0415700.1</t>
  </si>
  <si>
    <t>pantothenate transporter, putative</t>
  </si>
  <si>
    <r>
      <t>GGG</t>
    </r>
    <r>
      <rPr>
        <sz val="12"/>
        <rFont val="Calibri"/>
        <family val="2"/>
      </rPr>
      <t>AAAAGGAAA</t>
    </r>
    <r>
      <rPr>
        <u/>
        <sz val="12"/>
        <color rgb="FF0000FF"/>
        <rFont val="Calibri"/>
        <family val="2"/>
      </rPr>
      <t>GGG</t>
    </r>
    <r>
      <rPr>
        <sz val="12"/>
        <rFont val="Calibri"/>
        <family val="2"/>
      </rPr>
      <t>AAAGGGAAA</t>
    </r>
    <r>
      <rPr>
        <u/>
        <sz val="12"/>
        <color rgb="FF0000FF"/>
        <rFont val="Calibri"/>
        <family val="2"/>
      </rPr>
      <t>GGG</t>
    </r>
    <r>
      <rPr>
        <sz val="12"/>
        <rFont val="Calibri"/>
        <family val="2"/>
      </rPr>
      <t>AAAAGGAAA</t>
    </r>
    <r>
      <rPr>
        <u/>
        <sz val="12"/>
        <color rgb="FF0000FF"/>
        <rFont val="Calibri"/>
        <family val="2"/>
      </rPr>
      <t>GGG</t>
    </r>
  </si>
  <si>
    <t>PRELSG_0510500.1</t>
  </si>
  <si>
    <t>cdc2-related protein kinase 3, putative</t>
  </si>
  <si>
    <r>
      <t>GGGGG</t>
    </r>
    <r>
      <rPr>
        <sz val="12"/>
        <color rgb="FF303030"/>
        <rFont val="Calibri"/>
        <family val="2"/>
      </rPr>
      <t>AGGA</t>
    </r>
    <r>
      <rPr>
        <u/>
        <sz val="12"/>
        <color rgb="FF0000FF"/>
        <rFont val="Calibri"/>
        <family val="2"/>
      </rPr>
      <t>GGGGG</t>
    </r>
    <r>
      <rPr>
        <sz val="12"/>
        <color rgb="FF303030"/>
        <rFont val="Calibri"/>
        <family val="2"/>
      </rPr>
      <t>AACTGGTGGA</t>
    </r>
    <r>
      <rPr>
        <u/>
        <sz val="12"/>
        <color rgb="FF0000FF"/>
        <rFont val="Calibri"/>
        <family val="2"/>
      </rPr>
      <t>GGGGG</t>
    </r>
    <r>
      <rPr>
        <sz val="12"/>
        <color rgb="FF303030"/>
        <rFont val="Calibri"/>
        <family val="2"/>
      </rPr>
      <t>TG</t>
    </r>
    <r>
      <rPr>
        <u/>
        <sz val="12"/>
        <color rgb="FF0000FF"/>
        <rFont val="Calibri"/>
        <family val="2"/>
      </rPr>
      <t>GGGGG</t>
    </r>
  </si>
  <si>
    <t>PRELSG_0517900.1</t>
  </si>
  <si>
    <t>apical asparagine-rich protein AARP, putative</t>
  </si>
  <si>
    <r>
      <t>GGG</t>
    </r>
    <r>
      <rPr>
        <sz val="12"/>
        <color rgb="FF303030"/>
        <rFont val="Calibri"/>
        <family val="2"/>
      </rPr>
      <t>AGTTAAT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TGATTTTAGA</t>
    </r>
    <r>
      <rPr>
        <u/>
        <sz val="12"/>
        <color rgb="FF0000FF"/>
        <rFont val="Calibri"/>
        <family val="2"/>
      </rPr>
      <t>GGG</t>
    </r>
  </si>
  <si>
    <t>PRELSG_1253000.1</t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</si>
  <si>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</si>
  <si>
    <t>PRELSG_1227400.1</t>
  </si>
  <si>
    <t>RAP protein, putative</t>
  </si>
  <si>
    <r>
      <t>GGG</t>
    </r>
    <r>
      <rPr>
        <sz val="12"/>
        <color rgb="FF303030"/>
        <rFont val="Calibri"/>
        <family val="2"/>
      </rPr>
      <t>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CATTTGGTAT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TTGCATA</t>
    </r>
    <r>
      <rPr>
        <u/>
        <sz val="12"/>
        <color rgb="FF0000FF"/>
        <rFont val="Calibri"/>
        <family val="2"/>
      </rPr>
      <t>GGG</t>
    </r>
  </si>
  <si>
    <t>PRELSG_1217300.1</t>
  </si>
  <si>
    <t>fam-a protein</t>
  </si>
  <si>
    <r>
      <t>GGG</t>
    </r>
    <r>
      <rPr>
        <sz val="12"/>
        <color theme="1"/>
        <rFont val="Calibri"/>
        <family val="2"/>
      </rPr>
      <t>AAA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AAA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AAA</t>
    </r>
    <r>
      <rPr>
        <u/>
        <sz val="12"/>
        <color theme="1"/>
        <rFont val="Calibri"/>
        <family val="2"/>
      </rPr>
      <t>GGG</t>
    </r>
  </si>
  <si>
    <t>PRELSG_1327900.1</t>
  </si>
  <si>
    <t>ankyrin-repeat protein, putative</t>
  </si>
  <si>
    <r>
      <t>GGGGGG</t>
    </r>
    <r>
      <rPr>
        <sz val="12"/>
        <color theme="1"/>
        <rFont val="Calibri"/>
        <family val="2"/>
      </rPr>
      <t>G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AAATATATAAA</t>
    </r>
    <r>
      <rPr>
        <u/>
        <sz val="12"/>
        <color theme="1"/>
        <rFont val="Calibri"/>
        <family val="2"/>
      </rPr>
      <t>GGG</t>
    </r>
  </si>
  <si>
    <t>PRELSG_1312700.1</t>
  </si>
  <si>
    <t>glutathione peroxidase-like thioredoxin peroxidase, putative</t>
  </si>
  <si>
    <r>
      <t>GGG</t>
    </r>
    <r>
      <rPr>
        <sz val="12"/>
        <color rgb="FF303030"/>
        <rFont val="Calibri"/>
        <family val="2"/>
      </rPr>
      <t>ATGTGCAATCA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TGCCGAGGA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ATAAGGGGACC</t>
    </r>
    <r>
      <rPr>
        <u/>
        <sz val="12"/>
        <color rgb="FF0000FF"/>
        <rFont val="Calibri"/>
        <family val="2"/>
      </rPr>
      <t>GGG</t>
    </r>
  </si>
  <si>
    <t>PRELSG_1417900.1</t>
  </si>
  <si>
    <t>ATP-dependent Clp protease adapter protein ClpS, putative</t>
  </si>
  <si>
    <t>PRELSG_00_v1_archived_contig_94_RC</t>
  </si>
  <si>
    <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</si>
  <si>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TTCAGGTTTTA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</si>
  <si>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</si>
  <si>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r>
      <t>GGGG</t>
    </r>
    <r>
      <rPr>
        <sz val="12"/>
        <color theme="1"/>
        <rFont val="Calibri"/>
        <family val="2"/>
      </rPr>
      <t>TTAGGGGTG</t>
    </r>
    <r>
      <rPr>
        <u/>
        <sz val="12"/>
        <color rgb="FF0000FF"/>
        <rFont val="Calibri"/>
        <family val="2"/>
      </rPr>
      <t>GGGG</t>
    </r>
    <r>
      <rPr>
        <sz val="12"/>
        <color theme="1"/>
        <rFont val="Calibri"/>
        <family val="2"/>
      </rPr>
      <t>TTGAGGGTGC</t>
    </r>
    <r>
      <rPr>
        <u/>
        <sz val="12"/>
        <color rgb="FF0000FF"/>
        <rFont val="Calibri"/>
        <family val="2"/>
      </rPr>
      <t>GGGG</t>
    </r>
    <r>
      <rPr>
        <sz val="12"/>
        <color theme="1"/>
        <rFont val="Calibri"/>
        <family val="2"/>
      </rPr>
      <t>GAGCGGGAAC</t>
    </r>
    <r>
      <rPr>
        <u/>
        <sz val="12"/>
        <color rgb="FF0000FF"/>
        <rFont val="Calibri"/>
        <family val="2"/>
      </rPr>
      <t>GGGG</t>
    </r>
  </si>
  <si>
    <t>PRELSG_00_v1_archived_contig_99_RC</t>
  </si>
  <si>
    <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</si>
  <si>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</si>
  <si>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TTCC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</si>
  <si>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t>PRELSG_00_v1_archived_contig_104_RC</t>
  </si>
  <si>
    <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</si>
  <si>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t>PRELSG_0012300.1</t>
  </si>
  <si>
    <t>Plasmodium exported protein, unknown function</t>
  </si>
  <si>
    <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</si>
  <si>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</si>
  <si>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TTCAGGGGTTA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TTGAGGGTTCA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</si>
  <si>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ATCA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TTTC</t>
    </r>
    <r>
      <rPr>
        <u/>
        <sz val="12"/>
        <color rgb="FF0000FF"/>
        <rFont val="Calibri"/>
        <family val="2"/>
      </rPr>
      <t>GGG</t>
    </r>
  </si>
  <si>
    <t>PRELSG_00_v1_archived_contig_158_RC</t>
  </si>
  <si>
    <r>
      <t>GGG</t>
    </r>
    <r>
      <rPr>
        <sz val="12"/>
        <color theme="1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TTCAGGTTTA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TTCAGGTTTA</t>
    </r>
    <r>
      <rPr>
        <u/>
        <sz val="12"/>
        <color rgb="FF0000FF"/>
        <rFont val="Calibri"/>
        <family val="2"/>
      </rPr>
      <t>GGG</t>
    </r>
  </si>
  <si>
    <t>PRELSG_0015400.1</t>
  </si>
  <si>
    <r>
      <t>GGG</t>
    </r>
    <r>
      <rPr>
        <sz val="12"/>
        <color theme="1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</si>
  <si>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</si>
  <si>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TTTGGGGTTCG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TTTGGGTTCCG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TGGAGGGTTTC</t>
    </r>
    <r>
      <rPr>
        <u/>
        <sz val="12"/>
        <color rgb="FF0000FF"/>
        <rFont val="Calibri"/>
        <family val="2"/>
      </rPr>
      <t>GGG</t>
    </r>
  </si>
  <si>
    <t>PRELSG_00_v1_archived_contig_204_RC</t>
  </si>
  <si>
    <t>PRELSG_0018900.1</t>
  </si>
  <si>
    <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</si>
  <si>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t>PRELSG_00_v1_archived_contig_103_RC</t>
  </si>
  <si>
    <r>
      <t>GGG</t>
    </r>
    <r>
      <rPr>
        <sz val="12"/>
        <color theme="1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</si>
  <si>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t>PRELSG_0012200.1</t>
  </si>
  <si>
    <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</si>
  <si>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</si>
  <si>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t>PRELSG_00_v1_archived_contig_197_RC</t>
  </si>
  <si>
    <t>PRELSG_0018200.1</t>
  </si>
  <si>
    <t>PRELSG_00_v1_archived_contig_340_RC</t>
  </si>
  <si>
    <r>
      <t>GGG</t>
    </r>
    <r>
      <rPr>
        <sz val="12"/>
        <color theme="1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TTCAGGTTCA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</si>
  <si>
    <t>PRELSG_0025420.1</t>
  </si>
  <si>
    <r>
      <t>GGG</t>
    </r>
    <r>
      <rPr>
        <sz val="12"/>
        <color theme="1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</si>
  <si>
    <t>PRELSG_00_v1_archived_contig_34_RC</t>
  </si>
  <si>
    <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</si>
  <si>
    <t>PRELSG_00_v1_archived_contig_96_RC</t>
  </si>
  <si>
    <t>PRELSG_0011800.1</t>
  </si>
  <si>
    <r>
      <t>GGG</t>
    </r>
    <r>
      <rPr>
        <sz val="12"/>
        <color theme="1"/>
        <rFont val="Calibri"/>
        <family val="2"/>
      </rPr>
      <t>GTTA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</si>
  <si>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t>PRELSG_00_v1_archived_contig_373_RC</t>
  </si>
  <si>
    <t>PRELSG_00_v1_archived_contig_376</t>
  </si>
  <si>
    <r>
      <t>GGG</t>
    </r>
    <r>
      <rPr>
        <sz val="12"/>
        <color theme="1"/>
        <rFont val="Calibri"/>
        <family val="2"/>
      </rPr>
      <t>GTTTATGTTTA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TTCAGGGTTCC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</si>
  <si>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</si>
  <si>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t>PRELSG_00_v1_archived_contig_254</t>
  </si>
  <si>
    <t>PRELSG_0021400.1</t>
  </si>
  <si>
    <t>reticulocyte binding protein, putative</t>
  </si>
  <si>
    <t>PRELSG_00_v1_archived_contig_417</t>
  </si>
  <si>
    <t>PRELSG_0027700.1</t>
  </si>
  <si>
    <t>early transcribed membrane protein</t>
  </si>
  <si>
    <t>PRELSG_00_v1_archived_contig_29</t>
  </si>
  <si>
    <t>PRELSG_0002300.1</t>
  </si>
  <si>
    <t>PRELSG_00_v1_archived_contig_45</t>
  </si>
  <si>
    <t>PRELSG_0003600.1</t>
  </si>
  <si>
    <t>fam-f protein</t>
  </si>
  <si>
    <t>PRELSG_00_v1_archived_contig_337</t>
  </si>
  <si>
    <t>PRELSG_0025400.1</t>
  </si>
  <si>
    <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TTCAAGGTTTA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</si>
  <si>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t>PRELSG_00_v1_archived_contig_289</t>
  </si>
  <si>
    <t>PGAL8A_union_v1_archived_contig_98_RC</t>
  </si>
  <si>
    <r>
      <t>GGG</t>
    </r>
    <r>
      <rPr>
        <sz val="12"/>
        <color rgb="FF303030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</si>
  <si>
    <t>PGAL8A_00329300.1</t>
  </si>
  <si>
    <t>PGAL8A_union_v1_archived_contig_87_RC</t>
  </si>
  <si>
    <r>
      <t>GGG</t>
    </r>
    <r>
      <rPr>
        <sz val="12"/>
        <color rgb="FF303030"/>
        <rFont val="Calibri"/>
        <family val="2"/>
      </rPr>
      <t>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CATTTGGTAT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TTGTGTA</t>
    </r>
    <r>
      <rPr>
        <u/>
        <sz val="12"/>
        <color rgb="FF0000FF"/>
        <rFont val="Calibri"/>
        <family val="2"/>
      </rPr>
      <t>GGG</t>
    </r>
  </si>
  <si>
    <t>PGAL8A_00306200.1</t>
  </si>
  <si>
    <t>mitochondrial import inner membrane translocase subunit TIM17, putative</t>
  </si>
  <si>
    <r>
      <t>GGG</t>
    </r>
    <r>
      <rPr>
        <sz val="12"/>
        <color rgb="FF303030"/>
        <rFont val="Calibri"/>
        <family val="2"/>
      </rPr>
      <t>TTCAGGTTTTA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</si>
  <si>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t>PGAL8A_00273200.1</t>
  </si>
  <si>
    <t>PGAL8A_union_v1_archived_contig_152_RC</t>
  </si>
  <si>
    <t>PGAL8A_00500400.1</t>
  </si>
  <si>
    <t>PUB domain-containing protein, putative</t>
  </si>
  <si>
    <r>
      <t>GGG</t>
    </r>
    <r>
      <rPr>
        <sz val="12"/>
        <color rgb="FF303030"/>
        <rFont val="Calibri"/>
        <family val="2"/>
      </rPr>
      <t>GAGA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GAGG</t>
    </r>
    <r>
      <rPr>
        <u/>
        <sz val="12"/>
        <color rgb="FF0000FF"/>
        <rFont val="Calibri"/>
        <family val="2"/>
      </rPr>
      <t>GGG</t>
    </r>
  </si>
  <si>
    <t>PGAL8A_union_v1_archived_contig_141_RC</t>
  </si>
  <si>
    <r>
      <t>GGG</t>
    </r>
    <r>
      <rPr>
        <sz val="12"/>
        <color rgb="FF303030"/>
        <rFont val="Calibri"/>
        <family val="2"/>
      </rPr>
      <t>TCAATCATTAT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TTGATATTAT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TTTGTTATC</t>
    </r>
    <r>
      <rPr>
        <u/>
        <sz val="12"/>
        <color rgb="FF0000FF"/>
        <rFont val="Calibri"/>
        <family val="2"/>
      </rPr>
      <t>GGG</t>
    </r>
  </si>
  <si>
    <t>PGAL8A_00491900.1</t>
  </si>
  <si>
    <t>DER1-like protein, putative</t>
  </si>
  <si>
    <t>PGAL8A_union_v1_archived_contig_21_RC</t>
  </si>
  <si>
    <t>PGAL8A_00036100.1</t>
  </si>
  <si>
    <t>PGAL8A_union_v1_archived_contig_129_RC</t>
  </si>
  <si>
    <r>
      <t>GGGG</t>
    </r>
    <r>
      <rPr>
        <sz val="12"/>
        <color rgb="FF303030"/>
        <rFont val="Calibri"/>
        <family val="2"/>
      </rPr>
      <t>TTGGAAAGA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GAGA</t>
    </r>
    <r>
      <rPr>
        <u/>
        <sz val="12"/>
        <color rgb="FF0000FF"/>
        <rFont val="Calibri"/>
        <family val="2"/>
      </rPr>
      <t>GGGG</t>
    </r>
    <r>
      <rPr>
        <sz val="12"/>
        <color rgb="FF303030"/>
        <rFont val="Calibri"/>
        <family val="2"/>
      </rPr>
      <t>CGG</t>
    </r>
    <r>
      <rPr>
        <u/>
        <sz val="12"/>
        <color rgb="FF0000FF"/>
        <rFont val="Calibri"/>
        <family val="2"/>
      </rPr>
      <t>GGGG</t>
    </r>
  </si>
  <si>
    <t>PGAL8A_00450800.1</t>
  </si>
  <si>
    <t>surface-associated interspersed protein (SURFIN)</t>
  </si>
  <si>
    <t>PGAL8A_00211200.1</t>
  </si>
  <si>
    <t>rhoptry neck protein 2, putative</t>
  </si>
  <si>
    <t>PGAL8A_union_v1_archived_contig_119</t>
  </si>
  <si>
    <r>
      <t>GGGGGGGGGG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GGGGG</t>
    </r>
  </si>
  <si>
    <t>PGAL8A_00433300.1</t>
  </si>
  <si>
    <t>ADP-ribosylation factor, putative</t>
  </si>
  <si>
    <t>PGAL8A_union_v1_archived_contig_108</t>
  </si>
  <si>
    <t>PGAL8A_00386400.1</t>
  </si>
  <si>
    <t>PI31 domain-containing protein, putative</t>
  </si>
  <si>
    <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TTTAGGTTTCA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</si>
  <si>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t>PGAL8A_00387600.1</t>
  </si>
  <si>
    <t>protein ARV1, putative</t>
  </si>
  <si>
    <r>
      <t>GGG</t>
    </r>
    <r>
      <rPr>
        <sz val="12"/>
        <color theme="1"/>
        <rFont val="Calibri"/>
        <family val="2"/>
      </rPr>
      <t>TTTAGGTTTTA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</si>
  <si>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t>PGAL8A_union_v1_archived_contig_42</t>
  </si>
  <si>
    <t>PGAL8A_00065600.1</t>
  </si>
  <si>
    <t>PGAL8A_union_v1_archived_contig_85</t>
  </si>
  <si>
    <t>PGAL8A_union_v1_archived_contig_113</t>
  </si>
  <si>
    <t>PGAL8A_union_v1_archived_contig_109</t>
  </si>
  <si>
    <t>PGAL8A_00411200.1</t>
  </si>
  <si>
    <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TATTA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TTCCA</t>
    </r>
    <r>
      <rPr>
        <u/>
        <sz val="12"/>
        <color rgb="FF0000FF"/>
        <rFont val="Calibri"/>
        <family val="2"/>
      </rPr>
      <t>GGG</t>
    </r>
  </si>
  <si>
    <t>PGAL8A_union_v1_archived_contig_146</t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</si>
  <si>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</si>
  <si>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t>PGAL8A_00498000.1</t>
  </si>
  <si>
    <t>fam-g protein</t>
  </si>
  <si>
    <t>PGAL8A_union_v1_archived_contig_60</t>
  </si>
  <si>
    <r>
      <t>GGG</t>
    </r>
    <r>
      <rPr>
        <sz val="12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</si>
  <si>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t>PGAL8A_00080900.1</t>
  </si>
  <si>
    <t>peptidyl-prolyl cis-trans isomerase, putative</t>
  </si>
  <si>
    <t>PGAL8A_union_v1_archived_contig_83</t>
  </si>
  <si>
    <t>PGAL8A_union_v1_archived_contig_92</t>
  </si>
  <si>
    <r>
      <t>GGG</t>
    </r>
    <r>
      <rPr>
        <sz val="12"/>
        <color theme="1"/>
        <rFont val="Calibri"/>
        <family val="2"/>
      </rPr>
      <t>TTGA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TTGA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</si>
  <si>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t>PGAL8A_union_v1_archived_contig_36</t>
  </si>
  <si>
    <r>
      <t>GGG</t>
    </r>
    <r>
      <rPr>
        <sz val="12"/>
        <color theme="1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</si>
  <si>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t>PGAL8A_union_v1_archived_contig_50</t>
  </si>
  <si>
    <t>PGAL8A_union_v1_archived_contig_62</t>
  </si>
  <si>
    <t>PGAL8A_00094300.1</t>
  </si>
  <si>
    <t>tRNA valine</t>
  </si>
  <si>
    <t>PGAL8A_00094200.1</t>
  </si>
  <si>
    <t>tRNA threonine</t>
  </si>
  <si>
    <t>PGAL8A_union_v1_archived_contig_68</t>
  </si>
  <si>
    <r>
      <t>GGG</t>
    </r>
    <r>
      <rPr>
        <sz val="12"/>
        <color rgb="FF303030"/>
        <rFont val="Calibri"/>
        <family val="2"/>
      </rPr>
      <t>AAAAAGAAA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AAAGAGAAA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AAAGAGAAA</t>
    </r>
    <r>
      <rPr>
        <u/>
        <sz val="12"/>
        <color rgb="FF0000FF"/>
        <rFont val="Calibri"/>
        <family val="2"/>
      </rPr>
      <t>GGG</t>
    </r>
  </si>
  <si>
    <t>PGAL8A_00182600.1</t>
  </si>
  <si>
    <t>PGAL8A_union_v1_archived_contig_70</t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</si>
  <si>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TTCC</t>
    </r>
    <r>
      <rPr>
        <u/>
        <sz val="12"/>
        <color rgb="FF0000FF"/>
        <rFont val="Calibri"/>
        <family val="2"/>
      </rPr>
      <t>GGG</t>
    </r>
  </si>
  <si>
    <t>PGAL8A_00187600.1</t>
  </si>
  <si>
    <t>PGAL8A_union_v1_archived_contig_101</t>
  </si>
  <si>
    <r>
      <t>GGG</t>
    </r>
    <r>
      <rPr>
        <sz val="12"/>
        <color rgb="FF303030"/>
        <rFont val="Calibri"/>
        <family val="2"/>
      </rPr>
      <t>TTTCA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</si>
  <si>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t>PGAL8A_00376900.1</t>
  </si>
  <si>
    <t>PGAL8A_union_v1_archived_contig_23</t>
  </si>
  <si>
    <r>
      <t>GGG</t>
    </r>
    <r>
      <rPr>
        <sz val="12"/>
        <color rgb="FF303030"/>
        <rFont val="Calibri"/>
        <family val="2"/>
      </rPr>
      <t>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AAGGAGA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AAGGAAA</t>
    </r>
    <r>
      <rPr>
        <u/>
        <sz val="12"/>
        <color rgb="FF0000FF"/>
        <rFont val="Calibri"/>
        <family val="2"/>
      </rPr>
      <t>GGG</t>
    </r>
  </si>
  <si>
    <t>PGAL8A_union_v1_archived_contig_129</t>
  </si>
  <si>
    <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CGTGCT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CC</t>
    </r>
    <r>
      <rPr>
        <u/>
        <sz val="12"/>
        <color rgb="FF0000FF"/>
        <rFont val="Calibri"/>
        <family val="2"/>
      </rPr>
      <t>GGG</t>
    </r>
  </si>
  <si>
    <t>PGAL8A_union_v1_archived_contig_3</t>
  </si>
  <si>
    <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TTCAGGTTTTA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</si>
  <si>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TTTCA</t>
    </r>
    <r>
      <rPr>
        <u/>
        <sz val="12"/>
        <color rgb="FF0000FF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</si>
  <si>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CGGAT</t>
    </r>
    <r>
      <rPr>
        <u/>
        <sz val="12"/>
        <color rgb="FF0000FF"/>
        <rFont val="Calibri"/>
        <family val="2"/>
      </rPr>
      <t>GGG</t>
    </r>
  </si>
  <si>
    <t>PBANKA_0110300.1</t>
  </si>
  <si>
    <r>
      <t>GGG</t>
    </r>
    <r>
      <rPr>
        <sz val="12"/>
        <color rgb="FF303030"/>
        <rFont val="Calibri"/>
        <family val="2"/>
      </rPr>
      <t>TAAAAAAT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TAAAAAAT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TAAAAAAT</t>
    </r>
    <r>
      <rPr>
        <u/>
        <sz val="12"/>
        <color rgb="FF0000FF"/>
        <rFont val="Calibri"/>
        <family val="2"/>
      </rPr>
      <t>GGG</t>
    </r>
  </si>
  <si>
    <t>PBANKA_0108100.1</t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</si>
  <si>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</si>
  <si>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t>PBANKA_0100021.1</t>
  </si>
  <si>
    <t>fam-b protein</t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</si>
  <si>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</si>
  <si>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TAGCGT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TTGA</t>
    </r>
    <r>
      <rPr>
        <u/>
        <sz val="12"/>
        <color rgb="FF0000FF"/>
        <rFont val="Calibri"/>
        <family val="2"/>
      </rPr>
      <t>GGG</t>
    </r>
  </si>
  <si>
    <t>PBANKA_0205500.1</t>
  </si>
  <si>
    <t>PBANKA_0216801.1</t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</si>
  <si>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</si>
  <si>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</si>
  <si>
    <t>PBANKA_0200400.1</t>
  </si>
  <si>
    <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</si>
  <si>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</si>
  <si>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</si>
  <si>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</si>
  <si>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</si>
  <si>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</si>
  <si>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AATTTG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TTTGGAAAG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AGTTTGATTGT</t>
    </r>
    <r>
      <rPr>
        <u/>
        <sz val="12"/>
        <color rgb="FF0000FF"/>
        <rFont val="Calibri"/>
        <family val="2"/>
      </rPr>
      <t>GGG</t>
    </r>
  </si>
  <si>
    <t>PBANKA_0310800.1</t>
  </si>
  <si>
    <t>RTR1 domain-containing protein, putative</t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</si>
  <si>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</si>
  <si>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t>PBANKA_0317181.1</t>
  </si>
  <si>
    <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</si>
  <si>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</si>
  <si>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t>PBANKA_0300100.1</t>
  </si>
  <si>
    <t>PBANKA_0418500.1</t>
  </si>
  <si>
    <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</si>
  <si>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t>PBANKA_0400100.1</t>
  </si>
  <si>
    <r>
      <t>GGG</t>
    </r>
    <r>
      <rPr>
        <sz val="12"/>
        <color rgb="FF303030"/>
        <rFont val="Calibri"/>
        <family val="2"/>
      </rPr>
      <t>CAGTCATTAT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GAGATATTAT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ACTTTTATCG</t>
    </r>
    <r>
      <rPr>
        <u/>
        <sz val="12"/>
        <color rgb="FF0000FF"/>
        <rFont val="Calibri"/>
        <family val="2"/>
      </rPr>
      <t>GGG</t>
    </r>
  </si>
  <si>
    <t>PBANKA_0516300.1</t>
  </si>
  <si>
    <t>PBANKA_0500100.1</t>
  </si>
  <si>
    <t>fam-a protein, putative</t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</si>
  <si>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</si>
  <si>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TTTAGAGTTTA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</si>
  <si>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t>PBANKA_0700400.1</t>
  </si>
  <si>
    <r>
      <t>GGG</t>
    </r>
    <r>
      <rPr>
        <sz val="12"/>
        <color rgb="FF303030"/>
        <rFont val="Calibri"/>
        <family val="2"/>
      </rPr>
      <t>TTTAG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TTTATGGTTCA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</si>
  <si>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t>PBANKA_0700021.1</t>
  </si>
  <si>
    <t>PIR protein, pseudogene</t>
  </si>
  <si>
    <t>PBANKA_0700011.1</t>
  </si>
  <si>
    <r>
      <t>GGG</t>
    </r>
    <r>
      <rPr>
        <sz val="12"/>
        <color theme="1"/>
        <rFont val="Calibri"/>
        <family val="2"/>
      </rPr>
      <t>TTA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TTATGTTTAT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ATCCACATTT</t>
    </r>
    <r>
      <rPr>
        <u/>
        <sz val="12"/>
        <color theme="1"/>
        <rFont val="Calibri"/>
        <family val="2"/>
      </rPr>
      <t>GGG</t>
    </r>
  </si>
  <si>
    <t>PBANKA_0837181.1</t>
  </si>
  <si>
    <r>
      <t>GGG</t>
    </r>
    <r>
      <rPr>
        <sz val="12"/>
        <color rgb="FF303030"/>
        <rFont val="Calibri"/>
        <family val="2"/>
      </rPr>
      <t>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TCAAAGATAT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GGAAAA</t>
    </r>
    <r>
      <rPr>
        <u/>
        <sz val="12"/>
        <color rgb="FF0000FF"/>
        <rFont val="Calibri"/>
        <family val="2"/>
      </rPr>
      <t>GGG</t>
    </r>
  </si>
  <si>
    <t>PBANKA_0803100.1</t>
  </si>
  <si>
    <t>DNA replication licensing factor MCM7, putative</t>
  </si>
  <si>
    <t>PBANKA_0800021.1</t>
  </si>
  <si>
    <r>
      <t>GGG</t>
    </r>
    <r>
      <rPr>
        <sz val="12"/>
        <color rgb="FF303030"/>
        <rFont val="Calibri"/>
        <family val="2"/>
      </rPr>
      <t>CCAGG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AGGCGGACCA</t>
    </r>
    <r>
      <rPr>
        <u/>
        <sz val="12"/>
        <color rgb="FF0000FF"/>
        <rFont val="Calibri"/>
        <family val="2"/>
      </rPr>
      <t>GGGGGG</t>
    </r>
  </si>
  <si>
    <t>PBANKA_0938300.1</t>
  </si>
  <si>
    <t>heat shock protein J2, putative</t>
  </si>
  <si>
    <r>
      <t>GGG</t>
    </r>
    <r>
      <rPr>
        <sz val="12"/>
        <color rgb="FF303030"/>
        <rFont val="Calibri"/>
        <family val="2"/>
      </rPr>
      <t>GAAACTTC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ATTTAATT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ATTCTATATCA</t>
    </r>
    <r>
      <rPr>
        <u/>
        <sz val="12"/>
        <color rgb="FF0000FF"/>
        <rFont val="Calibri"/>
        <family val="2"/>
      </rPr>
      <t>GGG</t>
    </r>
  </si>
  <si>
    <t>PBANKA_0943100.1</t>
  </si>
  <si>
    <t>CCR4-NOT transcription complex subunit 1, putative</t>
  </si>
  <si>
    <t>PBANKA_0944121.1</t>
  </si>
  <si>
    <r>
      <t>GGG</t>
    </r>
    <r>
      <rPr>
        <sz val="12"/>
        <color rgb="FF303030"/>
        <rFont val="Calibri"/>
        <family val="2"/>
      </rPr>
      <t>TTTATGGTTTA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</si>
  <si>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</si>
  <si>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</si>
  <si>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AATTAATGGTA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ACATGTTTCT</t>
    </r>
    <r>
      <rPr>
        <u/>
        <sz val="12"/>
        <color rgb="FF0000FF"/>
        <rFont val="Calibri"/>
        <family val="2"/>
      </rPr>
      <t>GGG</t>
    </r>
  </si>
  <si>
    <t>PBANKA_0903600.1</t>
  </si>
  <si>
    <t>dynamin-like protein, putative</t>
  </si>
  <si>
    <t>PBANKA_1012000.1</t>
  </si>
  <si>
    <t>SF-assemblin, putative</t>
  </si>
  <si>
    <r>
      <t>GGG</t>
    </r>
    <r>
      <rPr>
        <sz val="12"/>
        <color rgb="FF303030"/>
        <rFont val="Calibri"/>
        <family val="2"/>
      </rPr>
      <t>AATTACCCATA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GGGGGG</t>
    </r>
  </si>
  <si>
    <t>PBANKA_1025200.1</t>
  </si>
  <si>
    <t>H/ACA ribonucleoprotein complex subunit 4, putative</t>
  </si>
  <si>
    <t>PBANKA_1000011.1</t>
  </si>
  <si>
    <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</si>
  <si>
    <t>PBANKA_1145100.1</t>
  </si>
  <si>
    <t>PBANKA_1146781.1</t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</si>
  <si>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</si>
  <si>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TTTATGGTTCA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TTTGTGGTTTA</t>
    </r>
    <r>
      <rPr>
        <u/>
        <sz val="12"/>
        <color rgb="FF0000FF"/>
        <rFont val="Calibri"/>
        <family val="2"/>
      </rPr>
      <t>GGG</t>
    </r>
  </si>
  <si>
    <t>PBANKA_1100200.1</t>
  </si>
  <si>
    <t>PBANKA_1100100.1</t>
  </si>
  <si>
    <t>PBANKA_1100071.1</t>
  </si>
  <si>
    <r>
      <t>GGG</t>
    </r>
    <r>
      <rPr>
        <sz val="12"/>
        <color rgb="FF303030"/>
        <rFont val="Calibri"/>
        <family val="2"/>
      </rPr>
      <t>TTTATGGTTCA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</si>
  <si>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TTTGTGGTTTA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TTTGTGGTTTA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TTTATGGTTCA</t>
    </r>
    <r>
      <rPr>
        <u/>
        <sz val="12"/>
        <color rgb="FF0000FF"/>
        <rFont val="Calibri"/>
        <family val="2"/>
      </rPr>
      <t>GGG</t>
    </r>
  </si>
  <si>
    <t>PBANKA_1100061.1</t>
  </si>
  <si>
    <t>PBANKA_1100051.1</t>
  </si>
  <si>
    <t>PBANKA_1100041.1</t>
  </si>
  <si>
    <t>PBANKA_1100031.1</t>
  </si>
  <si>
    <t>PBANKA_1100021.1</t>
  </si>
  <si>
    <r>
      <t>GGG</t>
    </r>
    <r>
      <rPr>
        <sz val="12"/>
        <color rgb="FF303030"/>
        <rFont val="Calibri"/>
        <family val="2"/>
      </rPr>
      <t>TTTATGGTTCA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TTTGTGGTTTA</t>
    </r>
    <r>
      <rPr>
        <u/>
        <sz val="12"/>
        <color rgb="FF0000FF"/>
        <rFont val="Calibri"/>
        <family val="2"/>
      </rPr>
      <t>GGG</t>
    </r>
  </si>
  <si>
    <t>PBANKA_1100011.1</t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</si>
  <si>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</si>
  <si>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</si>
  <si>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t>PBANKA_1239700.1</t>
  </si>
  <si>
    <r>
      <t>GGG</t>
    </r>
    <r>
      <rPr>
        <sz val="12"/>
        <color rgb="FF303030"/>
        <rFont val="Calibri"/>
        <family val="2"/>
      </rPr>
      <t>TATGAACAT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AATAATTAA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AAAAGAAAAA</t>
    </r>
    <r>
      <rPr>
        <u/>
        <sz val="12"/>
        <color rgb="FF0000FF"/>
        <rFont val="Calibri"/>
        <family val="2"/>
      </rPr>
      <t>GGG</t>
    </r>
  </si>
  <si>
    <t>PBANKA_1228300.1</t>
  </si>
  <si>
    <t>lysine-specific histone demethylase, putative</t>
  </si>
  <si>
    <r>
      <t>GGG</t>
    </r>
    <r>
      <rPr>
        <sz val="12"/>
        <color rgb="FF303030"/>
        <rFont val="Calibri"/>
        <family val="2"/>
      </rPr>
      <t>AAAAAAAC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AAAAAAAAC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AAAAAAAC</t>
    </r>
    <r>
      <rPr>
        <u/>
        <sz val="12"/>
        <color rgb="FF0000FF"/>
        <rFont val="Calibri"/>
        <family val="2"/>
      </rPr>
      <t>GGG</t>
    </r>
  </si>
  <si>
    <t>PBANKA_1215000.1</t>
  </si>
  <si>
    <t>survival motor neuron-like protein, putative</t>
  </si>
  <si>
    <r>
      <t>GGG</t>
    </r>
    <r>
      <rPr>
        <sz val="12"/>
        <color rgb="FF303030"/>
        <rFont val="Calibri"/>
        <family val="2"/>
      </rPr>
      <t>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TTATGTTTGT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CCCTATATTT</t>
    </r>
    <r>
      <rPr>
        <u/>
        <sz val="12"/>
        <color rgb="FF0000FF"/>
        <rFont val="Calibri"/>
        <family val="2"/>
      </rPr>
      <t>GGG</t>
    </r>
  </si>
  <si>
    <t>PBANKA_1200021.1</t>
  </si>
  <si>
    <r>
      <t>GGG</t>
    </r>
    <r>
      <rPr>
        <sz val="12"/>
        <color rgb="FF303030"/>
        <rFont val="Calibri"/>
        <family val="2"/>
      </rPr>
      <t>AGGTAT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AGGAAT</t>
    </r>
    <r>
      <rPr>
        <u/>
        <sz val="12"/>
        <color rgb="FF0000FF"/>
        <rFont val="Calibri"/>
        <family val="2"/>
      </rPr>
      <t>GGG</t>
    </r>
  </si>
  <si>
    <t>PBANKA_1317400.1</t>
  </si>
  <si>
    <t>HSP90 co-chaperone p23, putative</t>
  </si>
  <si>
    <r>
      <t>GGG</t>
    </r>
    <r>
      <rPr>
        <sz val="12"/>
        <color rgb="FF303030"/>
        <rFont val="Calibri"/>
        <family val="2"/>
      </rPr>
      <t>AGGTAT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CGGTAT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</si>
  <si>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TTGAACATAT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TGTGTATCCAC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</si>
  <si>
    <t>PBANKA_1345900.1</t>
  </si>
  <si>
    <r>
      <t>GGGGGG</t>
    </r>
    <r>
      <rPr>
        <sz val="12"/>
        <color rgb="FF303030"/>
        <rFont val="Calibri"/>
        <family val="2"/>
      </rPr>
      <t>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</si>
  <si>
    <t>PBANKA_1352500.1</t>
  </si>
  <si>
    <r>
      <t>GGG</t>
    </r>
    <r>
      <rPr>
        <sz val="12"/>
        <color rgb="FF303030"/>
        <rFont val="Calibri"/>
        <family val="2"/>
      </rPr>
      <t>TGTATT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TGTT</t>
    </r>
    <r>
      <rPr>
        <u/>
        <sz val="12"/>
        <color rgb="FF0000FF"/>
        <rFont val="Calibri"/>
        <family val="2"/>
      </rPr>
      <t>GGG</t>
    </r>
  </si>
  <si>
    <t>PBANKA_1355200.1</t>
  </si>
  <si>
    <t>aconitate hydrolase, putative</t>
  </si>
  <si>
    <t>PBANKA_1300021.1</t>
  </si>
  <si>
    <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TTATGTTTAT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ATCCACATTT</t>
    </r>
    <r>
      <rPr>
        <u/>
        <sz val="12"/>
        <color rgb="FF0000FF"/>
        <rFont val="Calibri"/>
        <family val="2"/>
      </rPr>
      <t>GGG</t>
    </r>
  </si>
  <si>
    <t>PBANKA_1466100.1</t>
  </si>
  <si>
    <r>
      <t>GGG</t>
    </r>
    <r>
      <rPr>
        <sz val="12"/>
        <color rgb="FF303030"/>
        <rFont val="Calibri"/>
        <family val="2"/>
      </rPr>
      <t>TATGTTTGGA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</t>
    </r>
  </si>
  <si>
    <t>PBANKA_1450100.1</t>
  </si>
  <si>
    <t>mRNA methyltransferase, putative</t>
  </si>
  <si>
    <r>
      <t>GGG</t>
    </r>
    <r>
      <rPr>
        <sz val="12"/>
        <color rgb="FF303030"/>
        <rFont val="Calibri"/>
        <family val="2"/>
      </rPr>
      <t>AAATCAC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AAAGCCGCTAA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AAAA</t>
    </r>
    <r>
      <rPr>
        <u/>
        <sz val="12"/>
        <color rgb="FF0000FF"/>
        <rFont val="Calibri"/>
        <family val="2"/>
      </rPr>
      <t>GGG</t>
    </r>
  </si>
  <si>
    <t>PBANKA_1415400.1</t>
  </si>
  <si>
    <r>
      <t>GGG</t>
    </r>
    <r>
      <rPr>
        <sz val="12"/>
        <color rgb="FF303030"/>
        <rFont val="Calibri"/>
        <family val="2"/>
      </rPr>
      <t>TTTT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AGCTCATATAT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</si>
  <si>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t>PBANKA_1400600.1</t>
  </si>
  <si>
    <t>cytoadherence linked asexual protein, putative</t>
  </si>
  <si>
    <t>PbANKA_00_v3_archived_contig_1</t>
  </si>
  <si>
    <t>PBANKA_0000801.1</t>
  </si>
  <si>
    <r>
      <t>GGG</t>
    </r>
    <r>
      <rPr>
        <sz val="12"/>
        <color rgb="FF303030"/>
        <rFont val="Calibri"/>
        <family val="2"/>
      </rPr>
      <t>TTATGTTTGT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CCCTATATTT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</si>
  <si>
    <t>PBANKA_0001501.1</t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</si>
  <si>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TTTGTGGTTTA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TTTGTGGTTTA</t>
    </r>
    <r>
      <rPr>
        <u/>
        <sz val="12"/>
        <color rgb="FF0000FF"/>
        <rFont val="Calibri"/>
        <family val="2"/>
      </rPr>
      <t>GGG</t>
    </r>
  </si>
  <si>
    <t>PBANKA_0006300.1</t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</si>
  <si>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</si>
  <si>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TTTGTGGTTTA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TTTGTGGTTTA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</si>
  <si>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</si>
  <si>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t>PbANKA_00_v3_archived_contig_2_RC</t>
  </si>
  <si>
    <t>PBANKA_0007601.1</t>
  </si>
  <si>
    <t>PBANKA_0007300.1</t>
  </si>
  <si>
    <t>PBANKA_0007200.1</t>
  </si>
  <si>
    <t>PBANKA_0007100.1</t>
  </si>
  <si>
    <t>PBANKA_0007000.1</t>
  </si>
  <si>
    <t>PBANKA_0006900.1</t>
  </si>
  <si>
    <t>PBANKA_0006800.1</t>
  </si>
  <si>
    <t>PBANKA_0006701.1</t>
  </si>
  <si>
    <t>PBANKA_0006600.1</t>
  </si>
  <si>
    <t>PBANKA_0006501.1</t>
  </si>
  <si>
    <t>PBANKA_0006401.1</t>
  </si>
  <si>
    <t>PbANKA_00_v3_archived_contig_3</t>
  </si>
  <si>
    <t>PBANKA_0008001.1</t>
  </si>
  <si>
    <t>PBANKA_0008201.1</t>
  </si>
  <si>
    <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</si>
  <si>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t>PbANKA_00_v3_archived_contig_4</t>
  </si>
  <si>
    <r>
      <t>GGG</t>
    </r>
    <r>
      <rPr>
        <sz val="12"/>
        <color rgb="FF303030"/>
        <rFont val="Calibri"/>
        <family val="2"/>
      </rPr>
      <t>TTTAG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TTTATGGTTAA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</si>
  <si>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t>PBANKA_0008401.1</t>
  </si>
  <si>
    <t>PBANKA_0008501.1</t>
  </si>
  <si>
    <t>PBANKA_0008601.1</t>
  </si>
  <si>
    <t>PBANKA_0008701.1</t>
  </si>
  <si>
    <t>PbANKA_00_v3_archived_contig_5</t>
  </si>
  <si>
    <t>PBANKA_0008901.1</t>
  </si>
  <si>
    <t>PBANKA_0009101.1</t>
  </si>
  <si>
    <t>PF3D7_0200100.1</t>
  </si>
  <si>
    <t>PF3D7_0400100.1</t>
  </si>
  <si>
    <t>PF3D7_0500100.1</t>
  </si>
  <si>
    <t>PF3D7_1000100.1</t>
  </si>
  <si>
    <t>PF3D7_1039400.1</t>
  </si>
  <si>
    <t>PF3D7_1255200.1</t>
  </si>
  <si>
    <t>PF3D7_1300100.1</t>
  </si>
  <si>
    <t>PBLACG01_0830000-t36_1</t>
  </si>
  <si>
    <t>sporozoite invasion-associated protein 2</t>
  </si>
  <si>
    <t>PRG01_0300100-t36_1</t>
  </si>
  <si>
    <t>PRG01_1481600-t36_1</t>
  </si>
  <si>
    <t>PRG01_0017200-t36_1</t>
  </si>
  <si>
    <t>PRELSG_0008000.1</t>
  </si>
  <si>
    <t>PRELSG_0002900.1</t>
  </si>
  <si>
    <t>PGAL8A_union_v1_archived_contig_76</t>
  </si>
  <si>
    <t>PGAL8A_00272100.1</t>
  </si>
  <si>
    <t>PGAL8A_00412300.1</t>
  </si>
  <si>
    <t>PGAL8A_00270900.1</t>
  </si>
  <si>
    <t>fam-i protein</t>
  </si>
  <si>
    <t>PGAL8A_00324600.1</t>
  </si>
  <si>
    <t>fam-e protein</t>
  </si>
  <si>
    <t>PGAL8A_00000300.1</t>
  </si>
  <si>
    <t>PCHAS_0115000.1</t>
  </si>
  <si>
    <t>PCHAS_0115400.1</t>
  </si>
  <si>
    <t>PCHAS_0213881.1</t>
  </si>
  <si>
    <t>PCHAS_0314000.1</t>
  </si>
  <si>
    <t>RING zinc finger protein, putative</t>
  </si>
  <si>
    <t>PCHAS_0320500.1</t>
  </si>
  <si>
    <t>PCHAS_0404100.1</t>
  </si>
  <si>
    <t>circumsporozoite (CS) protein, putative</t>
  </si>
  <si>
    <t>PCHAS_0414900.1</t>
  </si>
  <si>
    <t>PCHAS_0420800.1</t>
  </si>
  <si>
    <t>hypothetical protein, pseudogene</t>
  </si>
  <si>
    <t>PCHAS_0525451.1</t>
  </si>
  <si>
    <t>PCHAS_0624700.1</t>
  </si>
  <si>
    <t>PCHAS_0627400.1</t>
  </si>
  <si>
    <t>lysophospholipase, putative</t>
  </si>
  <si>
    <t>PCHAS_0728300.1</t>
  </si>
  <si>
    <t>bifunctional dihydrofolate reductase-thymidylate synthase, putative</t>
  </si>
  <si>
    <t>PCHAS_0732200.1</t>
  </si>
  <si>
    <t>PCHAS_0837200.1</t>
  </si>
  <si>
    <t>PCHAS_0838100.1</t>
  </si>
  <si>
    <t>PCHAS_0938300.1</t>
  </si>
  <si>
    <t>PCHAS_1016600.1</t>
  </si>
  <si>
    <t>PCHAS_1021600.1</t>
  </si>
  <si>
    <t>PCHAS_1041400.1</t>
  </si>
  <si>
    <t>PCHAS_1042700.1</t>
  </si>
  <si>
    <t>PCHAS_1122500.1</t>
  </si>
  <si>
    <t>PCHAS_1142500.1</t>
  </si>
  <si>
    <t>U1 small nuclear ribonucleoprotein 70 kDa homolog, putative</t>
  </si>
  <si>
    <t>PCHAS_1146700.1</t>
  </si>
  <si>
    <t>PCHAS_1147541.1</t>
  </si>
  <si>
    <t>PCHAS_1229000.1</t>
  </si>
  <si>
    <t>PCHAS_1248600.1</t>
  </si>
  <si>
    <t>PCHAS_1303100.1</t>
  </si>
  <si>
    <t>PCHAS_1372000.1</t>
  </si>
  <si>
    <t>PCHAS_1402200.1</t>
  </si>
  <si>
    <t>PCHAS_1467900.1</t>
  </si>
  <si>
    <t>PCHAS_1468400.1</t>
  </si>
  <si>
    <t>PCHAS_1468800.1</t>
  </si>
  <si>
    <t>PCHAS_0113300.1</t>
  </si>
  <si>
    <t>PCHAS_0100100.1</t>
  </si>
  <si>
    <t>PCHAS_0200001.1</t>
  </si>
  <si>
    <t>PCHAS_0400101.1</t>
  </si>
  <si>
    <t>PCHAS_0201200.1</t>
  </si>
  <si>
    <t>adenylate kinase-like protein 1, putative</t>
  </si>
  <si>
    <t>PCHAS_0900001.1</t>
  </si>
  <si>
    <t>PCHAS_0938321.1</t>
  </si>
  <si>
    <t>PCHAS_0500100.1</t>
  </si>
  <si>
    <t>PCHAS_0311800.1</t>
  </si>
  <si>
    <t>multidrug efflux pump, putative</t>
  </si>
  <si>
    <t>PCHAS_0305300.1</t>
  </si>
  <si>
    <t>PCHAS_0302000.1</t>
  </si>
  <si>
    <t>PCHAS_0300100.1</t>
  </si>
  <si>
    <t>PCHAS_0700100.1</t>
  </si>
  <si>
    <t>PCHAS_0420600.1</t>
  </si>
  <si>
    <t>PCHAS_0420100.1</t>
  </si>
  <si>
    <t>PCHAS_0415800.1</t>
  </si>
  <si>
    <t>dynein intermediate light chain, putative</t>
  </si>
  <si>
    <t>PCHAS_0600100.1</t>
  </si>
  <si>
    <t>PCHAS_1100100.1</t>
  </si>
  <si>
    <t>PCHAS_0706200.1</t>
  </si>
  <si>
    <t>40S ribosomal protein S21, putative</t>
  </si>
  <si>
    <t>PCHAS_0701700.1</t>
  </si>
  <si>
    <t>PCHAS_0701600.1</t>
  </si>
  <si>
    <t>PCHAS_0800001.1</t>
  </si>
  <si>
    <t>PCHAS_0937700.1</t>
  </si>
  <si>
    <t>PCHAS_0908400.1</t>
  </si>
  <si>
    <t>PCHAS_1004700.1</t>
  </si>
  <si>
    <t>V-type proton ATPase subunit B, putative</t>
  </si>
  <si>
    <t>PCHAS_1004400.1</t>
  </si>
  <si>
    <t>PCHAS_1147000.1</t>
  </si>
  <si>
    <t>PCHAS_1123400.1</t>
  </si>
  <si>
    <t>sphingomyelin synthase 1, putative</t>
  </si>
  <si>
    <t>PCHAS_1228800.1</t>
  </si>
  <si>
    <t>PCHAS_1302800.1</t>
  </si>
  <si>
    <t>PCHAS_1300001.1</t>
  </si>
  <si>
    <t>PCHAS_1452400.1</t>
  </si>
  <si>
    <t>PCHAS_1447600.1</t>
  </si>
  <si>
    <t>protein transport protein SEC13, putative</t>
  </si>
  <si>
    <t>PCHAS_1440400.1</t>
  </si>
  <si>
    <t>PCHAS_1425000.1</t>
  </si>
  <si>
    <t>AAA family ATPase, putative</t>
  </si>
  <si>
    <t>PCHAS_1400100.1</t>
  </si>
  <si>
    <t>erythrocyte membrane antigen 1</t>
  </si>
  <si>
    <t>PBILCG01_1400100-t36_1</t>
  </si>
  <si>
    <t>PBILCG01_1142300_t36_1</t>
  </si>
  <si>
    <t>serine/threonine protein kinase, putative</t>
  </si>
  <si>
    <r>
      <t>GGG</t>
    </r>
    <r>
      <rPr>
        <sz val="12"/>
        <color rgb="FF303030"/>
        <rFont val="Calibri"/>
        <family val="2"/>
      </rPr>
      <t>TTTATGGTTTA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</si>
  <si>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</si>
  <si>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</si>
  <si>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ACTTGTGGT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ACATGTGGT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ACTTTTGGT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</si>
  <si>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</si>
  <si>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</si>
  <si>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</si>
  <si>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TTTA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theme="1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</si>
  <si>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TTTA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theme="1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</si>
  <si>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AAAAATGTAT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AAAATTTGAT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</si>
  <si>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ATTCCA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</si>
  <si>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</si>
  <si>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AAATATTATGC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CAATAAAT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TAAT</t>
    </r>
    <r>
      <rPr>
        <u/>
        <sz val="12"/>
        <color theme="1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</si>
  <si>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TTTA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theme="1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</si>
  <si>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TTTA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TTTTA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theme="1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</si>
  <si>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TTCA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theme="1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</si>
  <si>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CTGAACTTGCT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ATATCTAAA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</si>
  <si>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ACAAAAGC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</si>
  <si>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GTC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AGATCAA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AATGG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</si>
  <si>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TTTTGGTTTTA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</si>
  <si>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</si>
  <si>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TTTATCGGC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TTTATCAGC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TTTATCGGC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</si>
  <si>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TTTGTCACC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TTTGTCACC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CTTATCCTC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</si>
  <si>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TTTATCCTC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TTTATCACC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TTTATCCTC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</si>
  <si>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ATGCTGCAAA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GAAGAAGTA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</si>
  <si>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ATGTAGGT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TTGGATC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</si>
  <si>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</si>
  <si>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</si>
  <si>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TTTTTCATGT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GGTTGCAC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</si>
  <si>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ATAAATAAAAC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ATAAAGAAAGC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ATAAATAAAGC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</si>
  <si>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</si>
  <si>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CCAATCATTAT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GAGATATTAT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ACTTTTATCA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</si>
  <si>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AATGTGTAT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TTAATTATTA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</si>
  <si>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</si>
  <si>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</si>
  <si>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</si>
  <si>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TTACAGCCAGA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CCCTT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TAGCCCAA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</si>
  <si>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TTTAGGGGTTA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</si>
  <si>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</si>
  <si>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</si>
  <si>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GGGGGG</t>
    </r>
    <r>
      <rPr>
        <sz val="12"/>
        <color rgb="FF303030"/>
        <rFont val="Calibri"/>
        <family val="2"/>
      </rPr>
      <t>GG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TTAGGGTTTA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GGGGGGTTA</t>
    </r>
    <r>
      <rPr>
        <u/>
        <sz val="12"/>
        <color rgb="FF0000FF"/>
        <rFont val="Calibri"/>
        <family val="2"/>
      </rPr>
      <t>GGGGGG</t>
    </r>
  </si>
  <si>
    <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GGG</t>
    </r>
    <r>
      <rPr>
        <u/>
        <sz val="12"/>
        <color rgb="FF0000FF"/>
        <rFont val="Calibri"/>
        <family val="2"/>
      </rPr>
      <t>GGG</t>
    </r>
  </si>
  <si>
    <r>
      <t>GGGGGG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GGGGGG</t>
    </r>
    <r>
      <rPr>
        <sz val="12"/>
        <color rgb="FF303030"/>
        <rFont val="Calibri"/>
        <family val="2"/>
      </rPr>
      <t>G</t>
    </r>
    <r>
      <rPr>
        <u/>
        <sz val="12"/>
        <color rgb="FF0000FF"/>
        <rFont val="Calibri"/>
        <family val="2"/>
      </rPr>
      <t>GGGGGG</t>
    </r>
  </si>
  <si>
    <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</si>
  <si>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</si>
  <si>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ACTT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AATGAA</t>
    </r>
    <r>
      <rPr>
        <u/>
        <sz val="12"/>
        <color rgb="FF0000FF"/>
        <rFont val="Calibri"/>
        <family val="2"/>
      </rPr>
      <t>GGGGGG</t>
    </r>
  </si>
  <si>
    <r>
      <t>GGG</t>
    </r>
    <r>
      <rPr>
        <sz val="12"/>
        <color rgb="FF303030"/>
        <rFont val="Calibri"/>
        <family val="2"/>
      </rPr>
      <t>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</si>
  <si>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</si>
  <si>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</si>
  <si>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GAAG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AATGA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</si>
  <si>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ACG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AATCAA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AATAAACC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</si>
  <si>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CCATGGTTGA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TGTATGAGT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GCCCATATAT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</si>
  <si>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</si>
  <si>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</si>
  <si>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CAACAA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CAATCA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AAACAA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</si>
  <si>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CAACAA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CAACAA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CAACAA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</si>
  <si>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</si>
  <si>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</si>
  <si>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</si>
  <si>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TTCATGGTTTA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</si>
  <si>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GTTATGGTTTA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GTTATGGTTTA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GTTATGGTTTA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</si>
  <si>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TTATGGTTTAG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TTATGGTTTAG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</si>
  <si>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</si>
  <si>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TTCA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theme="1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</si>
  <si>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TTA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TTCA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TTTA</t>
    </r>
    <r>
      <rPr>
        <u/>
        <sz val="12"/>
        <color theme="1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</si>
  <si>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GTGATAGTTCA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CTGAGGATTTA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</si>
  <si>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TAAGAGTA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GGAATGCAC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</si>
  <si>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TTTAGGTTTTA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</si>
  <si>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TTTCAGGTTTA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</si>
  <si>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ACCGAAAAT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ACTGAAAAT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ACTGAAAAT</t>
    </r>
    <r>
      <rPr>
        <u/>
        <sz val="12"/>
        <color theme="1"/>
        <rFont val="Calibri"/>
        <family val="2"/>
      </rPr>
      <t>GGG</t>
    </r>
  </si>
  <si>
    <r>
      <t>GGG</t>
    </r>
    <r>
      <rPr>
        <sz val="12"/>
        <color theme="1"/>
        <rFont val="Calibri"/>
        <family val="2"/>
      </rPr>
      <t>AGGTAAA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AC</t>
    </r>
    <r>
      <rPr>
        <u/>
        <sz val="12"/>
        <color theme="1"/>
        <rFont val="Calibri"/>
        <family val="2"/>
      </rPr>
      <t>GGG</t>
    </r>
    <r>
      <rPr>
        <sz val="12"/>
        <color theme="1"/>
        <rFont val="Calibri"/>
        <family val="2"/>
      </rPr>
      <t>TGT</t>
    </r>
    <r>
      <rPr>
        <u/>
        <sz val="12"/>
        <color theme="1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</si>
  <si>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TTCTGTACTAT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</si>
  <si>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</si>
  <si>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TTTNTCA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</si>
  <si>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GGCCTCAT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TATTTATC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</si>
  <si>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GTGTTAAAAT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GTGTTAAAAT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TTGTTAAAAT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</si>
  <si>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TTGTTAAAAT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GTGTTAAAAT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TTGTTAAAAT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</si>
  <si>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GTTAGGTTTA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</si>
  <si>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</si>
  <si>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CATAA</t>
    </r>
    <r>
      <rPr>
        <u/>
        <sz val="12"/>
        <color rgb="FF0000FF"/>
        <rFont val="Calibri"/>
        <family val="2"/>
      </rPr>
      <t>GGGGGG</t>
    </r>
  </si>
  <si>
    <r>
      <t>GGG</t>
    </r>
    <r>
      <rPr>
        <sz val="12"/>
        <color rgb="FF303030"/>
        <rFont val="Calibri"/>
        <family val="2"/>
      </rPr>
      <t>ACA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ACAGAGACC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</si>
  <si>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TTACGTTTG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AAACCCATATT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</si>
  <si>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</si>
  <si>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AGTTCGGAT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ACATTAGGTGT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</si>
  <si>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CTT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AGTTTAC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TTTGCAA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</si>
  <si>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</si>
  <si>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AAAATAAAAT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AAAAGACAAT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</si>
  <si>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GGGGGGGTTTA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</si>
  <si>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CATGTAAA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GGATG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ATAAAACCCAA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</si>
  <si>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GAAAAACGT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AAGAAACGT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GAAAAAAT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</si>
  <si>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AGTTTT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AAATTT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GATTTT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</si>
  <si>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</si>
  <si>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</si>
  <si>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CAATCA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CAACAA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</si>
  <si>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AAACCA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AAACCA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CAACCT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</si>
  <si>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TTTTGGTTTTA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TTTTGGTTTTA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TTTTGGTTTTA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</si>
  <si>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TTATCTCTTTA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TTTAC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</si>
  <si>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AT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ACC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AAATCAAA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</si>
  <si>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TTTAGGGTTCA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</si>
  <si>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TATACTT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GGACTG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GCATTG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</si>
  <si>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TTCATTTGG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TTCATTTGG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TTCATTGGA</t>
    </r>
    <r>
      <rPr>
        <u/>
        <sz val="12"/>
        <color rgb="FF0000FF"/>
        <rFont val="Calibri"/>
        <family val="2"/>
      </rPr>
      <t>GGG</t>
    </r>
  </si>
  <si>
    <r>
      <t>GGGGGG</t>
    </r>
    <r>
      <rPr>
        <sz val="12"/>
        <color rgb="FF303030"/>
        <rFont val="Calibri"/>
        <family val="2"/>
      </rPr>
      <t>CGAAAA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TGACGAAA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</si>
  <si>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TAGAAAA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CTTACATTA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</si>
  <si>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TTTTGGTTTTA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TTTTGGTTTTA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TTTAGGGTTTA</t>
    </r>
    <r>
      <rPr>
        <u/>
        <sz val="12"/>
        <color rgb="FF0000FF"/>
        <rFont val="Calibri"/>
        <family val="2"/>
      </rPr>
      <t>GGG</t>
    </r>
  </si>
  <si>
    <r>
      <t>GGG</t>
    </r>
    <r>
      <rPr>
        <sz val="12"/>
        <color rgb="FF303030"/>
        <rFont val="Calibri"/>
        <family val="2"/>
      </rPr>
      <t>TTCATGGTTTA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  <r>
      <rPr>
        <sz val="12"/>
        <color rgb="FF303030"/>
        <rFont val="Calibri"/>
        <family val="2"/>
      </rPr>
      <t>TTCA</t>
    </r>
    <r>
      <rPr>
        <u/>
        <sz val="12"/>
        <color rgb="FF0000FF"/>
        <rFont val="Calibri"/>
        <family val="2"/>
      </rPr>
      <t>GGG</t>
    </r>
  </si>
  <si>
    <t>Sense</t>
  </si>
  <si>
    <t>Antisense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</si>
</sst>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 (Body)"/>
    </font>
    <font>
      <sz val="12"/>
      <color rgb="FF303030"/>
      <name val="Calibri (Body)"/>
    </font>
    <font>
      <u/>
      <sz val="12"/>
      <color rgb="FF0000FF"/>
      <name val="Calibri (Body)"/>
    </font>
    <font>
      <sz val="12"/>
      <name val="Calibri"/>
      <family val="2"/>
    </font>
    <font>
      <sz val="12"/>
      <color rgb="FF333333"/>
      <name val="Calibri (Body)"/>
    </font>
    <font>
      <sz val="12"/>
      <color rgb="FF000000"/>
      <name val="Calibri (Body)"/>
    </font>
    <font>
      <u/>
      <sz val="12"/>
      <color rgb="FF000000"/>
      <name val="Calibri (Body)"/>
    </font>
    <font>
      <u/>
      <sz val="12"/>
      <color theme="1"/>
      <name val="Calibri (Body)"/>
    </font>
    <font>
      <sz val="12"/>
      <color theme="1"/>
      <name val="Calibri"/>
      <family val="2"/>
    </font>
    <font>
      <u/>
      <sz val="12"/>
      <name val="Calibri"/>
      <family val="2"/>
    </font>
    <font>
      <sz val="12"/>
      <color rgb="FF303030"/>
      <name val="Calibri"/>
      <family val="2"/>
    </font>
    <font>
      <u/>
      <sz val="12"/>
      <color rgb="FF0000FF"/>
      <name val="Calibri"/>
      <family val="2"/>
    </font>
    <font>
      <sz val="12"/>
      <color rgb="FF333333"/>
      <name val="Calibri"/>
      <family val="2"/>
    </font>
    <font>
      <u/>
      <sz val="12"/>
      <color theme="1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Verdana"/>
      <family val="2"/>
    </font>
    <font>
      <b/>
      <u/>
      <sz val="12"/>
      <color rgb="FF0000FF"/>
      <name val="Calibri"/>
      <family val="2"/>
    </font>
    <font>
      <sz val="12"/>
      <color rgb="FF0000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/>
    </xf>
    <xf numFmtId="0" fontId="4" fillId="0" borderId="0" xfId="0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Alignment="1"/>
    <xf numFmtId="0" fontId="7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6" fillId="0" borderId="0" xfId="0" applyFont="1" applyFill="1" applyAlignment="1"/>
    <xf numFmtId="0" fontId="11" fillId="0" borderId="0" xfId="0" applyFont="1" applyFill="1" applyBorder="1" applyAlignment="1">
      <alignment horizontal="right"/>
    </xf>
    <xf numFmtId="0" fontId="14" fillId="0" borderId="0" xfId="0" applyFont="1" applyFill="1" applyBorder="1" applyAlignment="1">
      <alignment wrapText="1"/>
    </xf>
    <xf numFmtId="0" fontId="13" fillId="0" borderId="0" xfId="0" applyFont="1" applyFill="1" applyBorder="1" applyAlignment="1">
      <alignment wrapText="1"/>
    </xf>
    <xf numFmtId="0" fontId="0" fillId="0" borderId="0" xfId="0" applyFill="1" applyAlignment="1">
      <alignment horizontal="right"/>
    </xf>
    <xf numFmtId="0" fontId="0" fillId="0" borderId="0" xfId="0" applyAlignment="1">
      <alignment horizontal="right"/>
    </xf>
    <xf numFmtId="0" fontId="13" fillId="0" borderId="0" xfId="0" applyFont="1" applyFill="1" applyBorder="1" applyAlignment="1">
      <alignment horizontal="right" wrapText="1"/>
    </xf>
    <xf numFmtId="0" fontId="0" fillId="0" borderId="0" xfId="0" applyFill="1" applyAlignment="1"/>
    <xf numFmtId="0" fontId="11" fillId="0" borderId="0" xfId="0" applyFont="1" applyFill="1" applyAlignment="1">
      <alignment horizontal="right"/>
    </xf>
    <xf numFmtId="0" fontId="17" fillId="0" borderId="0" xfId="0" applyFont="1" applyFill="1" applyAlignment="1">
      <alignment horizontal="right"/>
    </xf>
    <xf numFmtId="0" fontId="11" fillId="0" borderId="0" xfId="0" applyFont="1" applyFill="1" applyBorder="1" applyAlignment="1"/>
    <xf numFmtId="0" fontId="15" fillId="0" borderId="0" xfId="0" applyFont="1" applyFill="1" applyBorder="1" applyAlignment="1"/>
    <xf numFmtId="0" fontId="14" fillId="0" borderId="0" xfId="0" applyFont="1" applyFill="1" applyBorder="1" applyAlignment="1"/>
    <xf numFmtId="0" fontId="11" fillId="0" borderId="0" xfId="0" applyFont="1" applyFill="1" applyAlignment="1"/>
    <xf numFmtId="0" fontId="14" fillId="0" borderId="0" xfId="0" applyFont="1" applyFill="1" applyAlignment="1"/>
    <xf numFmtId="0" fontId="11" fillId="0" borderId="0" xfId="0" applyFont="1" applyFill="1" applyBorder="1" applyAlignment="1">
      <alignment horizontal="right" vertical="center"/>
    </xf>
    <xf numFmtId="0" fontId="13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13" fillId="0" borderId="0" xfId="0" applyFont="1" applyFill="1" applyBorder="1" applyAlignment="1"/>
    <xf numFmtId="0" fontId="12" fillId="0" borderId="0" xfId="0" applyFont="1" applyFill="1" applyBorder="1" applyAlignment="1"/>
    <xf numFmtId="0" fontId="19" fillId="0" borderId="0" xfId="0" applyFont="1" applyFill="1" applyBorder="1" applyAlignment="1">
      <alignment wrapText="1"/>
    </xf>
    <xf numFmtId="0" fontId="15" fillId="0" borderId="0" xfId="0" applyFont="1" applyFill="1" applyBorder="1"/>
    <xf numFmtId="0" fontId="19" fillId="0" borderId="0" xfId="0" applyFont="1" applyFill="1" applyBorder="1"/>
    <xf numFmtId="0" fontId="11" fillId="0" borderId="0" xfId="0" applyFont="1" applyFill="1" applyBorder="1"/>
    <xf numFmtId="0" fontId="3" fillId="0" borderId="0" xfId="0" applyFont="1" applyFill="1" applyAlignment="1">
      <alignment horizontal="right"/>
    </xf>
    <xf numFmtId="0" fontId="7" fillId="0" borderId="0" xfId="0" applyFont="1" applyFill="1" applyAlignment="1"/>
    <xf numFmtId="0" fontId="5" fillId="0" borderId="0" xfId="0" applyFont="1" applyFill="1" applyAlignment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/>
    <xf numFmtId="0" fontId="18" fillId="0" borderId="0" xfId="0" applyFont="1" applyFill="1" applyAlignment="1"/>
    <xf numFmtId="0" fontId="11" fillId="0" borderId="0" xfId="0" applyFont="1" applyFill="1" applyAlignment="1">
      <alignment horizontal="right" vertical="center"/>
    </xf>
    <xf numFmtId="0" fontId="17" fillId="0" borderId="0" xfId="0" applyFont="1" applyFill="1" applyAlignment="1">
      <alignment horizontal="right" vertical="center"/>
    </xf>
    <xf numFmtId="0" fontId="6" fillId="0" borderId="0" xfId="0" applyFont="1" applyFill="1"/>
    <xf numFmtId="0" fontId="20" fillId="0" borderId="0" xfId="0" applyFont="1" applyFill="1" applyBorder="1" applyAlignment="1">
      <alignment wrapText="1"/>
    </xf>
    <xf numFmtId="0" fontId="11" fillId="0" borderId="0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/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/>
    <xf numFmtId="0" fontId="0" fillId="2" borderId="0" xfId="0" applyFont="1" applyFill="1" applyBorder="1" applyAlignment="1">
      <alignment wrapText="1"/>
    </xf>
    <xf numFmtId="0" fontId="14" fillId="0" borderId="0" xfId="0" applyFont="1" applyFill="1" applyBorder="1" applyAlignment="1">
      <alignment horizontal="right" wrapText="1"/>
    </xf>
    <xf numFmtId="0" fontId="6" fillId="0" borderId="0" xfId="0" applyFont="1" applyFill="1" applyBorder="1" applyAlignment="1">
      <alignment horizontal="left" wrapText="1"/>
    </xf>
    <xf numFmtId="0" fontId="11" fillId="0" borderId="0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17" fillId="0" borderId="0" xfId="0" applyFont="1" applyFill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4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EA4FB-F1C5-FE4E-A782-D6ECD03FE182}">
  <dimension ref="A1:L38"/>
  <sheetViews>
    <sheetView tabSelected="1" workbookViewId="0">
      <selection activeCell="J22" sqref="J22"/>
    </sheetView>
  </sheetViews>
  <sheetFormatPr baseColWidth="10" defaultRowHeight="16"/>
  <cols>
    <col min="1" max="1" width="15.5" customWidth="1"/>
    <col min="3" max="3" width="21.33203125" customWidth="1"/>
    <col min="5" max="5" width="51.1640625" customWidth="1"/>
    <col min="9" max="9" width="20.6640625" customWidth="1"/>
    <col min="10" max="10" width="30.33203125" customWidth="1"/>
    <col min="11" max="11" width="24.5" customWidth="1"/>
    <col min="12" max="12" width="48.83203125" customWidth="1"/>
  </cols>
  <sheetData>
    <row r="1" spans="1:12" ht="8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6" t="s">
        <v>7</v>
      </c>
      <c r="I1" s="47" t="s">
        <v>8</v>
      </c>
      <c r="J1" s="47" t="s">
        <v>9</v>
      </c>
      <c r="K1" s="47" t="s">
        <v>10</v>
      </c>
      <c r="L1" s="47" t="s">
        <v>11</v>
      </c>
    </row>
    <row r="2" spans="1:12">
      <c r="A2" s="12" t="s">
        <v>26</v>
      </c>
      <c r="B2" s="10">
        <v>563</v>
      </c>
      <c r="C2" s="10">
        <f>486000-(B2+D2)+2</f>
        <v>485421</v>
      </c>
      <c r="D2" s="10">
        <v>18</v>
      </c>
      <c r="E2" s="38" t="s">
        <v>385</v>
      </c>
      <c r="F2" s="10" t="s">
        <v>15</v>
      </c>
      <c r="G2" s="10" t="s">
        <v>15</v>
      </c>
      <c r="H2" s="18" t="s">
        <v>16</v>
      </c>
      <c r="I2" s="18" t="s">
        <v>386</v>
      </c>
      <c r="J2" s="18" t="s">
        <v>1698</v>
      </c>
      <c r="K2" s="18">
        <v>7784</v>
      </c>
      <c r="L2" s="18" t="s">
        <v>387</v>
      </c>
    </row>
    <row r="3" spans="1:12">
      <c r="A3" s="12" t="s">
        <v>26</v>
      </c>
      <c r="B3" s="10">
        <v>13010</v>
      </c>
      <c r="C3" s="10">
        <f t="shared" ref="C3:C5" si="0">486000-(B3+D3)+2</f>
        <v>472960</v>
      </c>
      <c r="D3" s="10">
        <v>32</v>
      </c>
      <c r="E3" s="38" t="s">
        <v>388</v>
      </c>
      <c r="F3" s="38"/>
      <c r="G3" s="10" t="s">
        <v>15</v>
      </c>
      <c r="H3" s="18" t="s">
        <v>40</v>
      </c>
      <c r="I3" s="18" t="s">
        <v>386</v>
      </c>
      <c r="J3" s="18" t="s">
        <v>1698</v>
      </c>
      <c r="K3" s="18">
        <v>0</v>
      </c>
      <c r="L3" s="18" t="s">
        <v>387</v>
      </c>
    </row>
    <row r="4" spans="1:12">
      <c r="A4" s="12" t="s">
        <v>26</v>
      </c>
      <c r="B4" s="10">
        <v>404670</v>
      </c>
      <c r="C4" s="10">
        <f t="shared" si="0"/>
        <v>81293</v>
      </c>
      <c r="D4" s="10">
        <v>39</v>
      </c>
      <c r="E4" s="38" t="s">
        <v>389</v>
      </c>
      <c r="F4" s="38"/>
      <c r="G4" s="38"/>
      <c r="H4" s="18" t="s">
        <v>40</v>
      </c>
      <c r="I4" s="18" t="s">
        <v>390</v>
      </c>
      <c r="J4" s="18" t="s">
        <v>1699</v>
      </c>
      <c r="K4" s="18">
        <v>0</v>
      </c>
      <c r="L4" s="18" t="s">
        <v>391</v>
      </c>
    </row>
    <row r="5" spans="1:12">
      <c r="A5" s="12" t="s">
        <v>26</v>
      </c>
      <c r="B5" s="10">
        <v>404718</v>
      </c>
      <c r="C5" s="10">
        <f t="shared" si="0"/>
        <v>81245</v>
      </c>
      <c r="D5" s="10">
        <v>39</v>
      </c>
      <c r="E5" s="38" t="s">
        <v>392</v>
      </c>
      <c r="F5" s="38"/>
      <c r="G5" s="38"/>
      <c r="H5" s="18" t="s">
        <v>40</v>
      </c>
      <c r="I5" s="18" t="s">
        <v>390</v>
      </c>
      <c r="J5" s="18" t="s">
        <v>1699</v>
      </c>
      <c r="K5" s="18">
        <v>0</v>
      </c>
      <c r="L5" s="18" t="s">
        <v>391</v>
      </c>
    </row>
    <row r="6" spans="1:12" ht="17">
      <c r="A6" s="12">
        <v>3</v>
      </c>
      <c r="B6" s="14">
        <v>143724</v>
      </c>
      <c r="C6" s="14"/>
      <c r="D6" s="14">
        <v>39</v>
      </c>
      <c r="E6" s="13" t="s">
        <v>393</v>
      </c>
      <c r="F6" s="53"/>
      <c r="G6" s="13"/>
      <c r="H6" s="18" t="s">
        <v>40</v>
      </c>
      <c r="I6" s="18" t="s">
        <v>394</v>
      </c>
      <c r="J6" s="18" t="s">
        <v>1699</v>
      </c>
      <c r="K6" s="18">
        <v>0</v>
      </c>
      <c r="L6" s="18" t="s">
        <v>69</v>
      </c>
    </row>
    <row r="7" spans="1:12" ht="17">
      <c r="A7" s="12">
        <v>3</v>
      </c>
      <c r="B7" s="14">
        <v>143796</v>
      </c>
      <c r="C7" s="14"/>
      <c r="D7" s="14">
        <v>39</v>
      </c>
      <c r="E7" s="13" t="s">
        <v>395</v>
      </c>
      <c r="F7" s="13"/>
      <c r="G7" s="13"/>
      <c r="H7" s="18" t="s">
        <v>40</v>
      </c>
      <c r="I7" s="18" t="s">
        <v>394</v>
      </c>
      <c r="J7" s="18" t="s">
        <v>1699</v>
      </c>
      <c r="K7" s="18">
        <v>0</v>
      </c>
      <c r="L7" s="18" t="s">
        <v>69</v>
      </c>
    </row>
    <row r="8" spans="1:12" ht="17">
      <c r="A8" s="12">
        <v>4</v>
      </c>
      <c r="B8" s="14">
        <v>119122</v>
      </c>
      <c r="C8" s="14"/>
      <c r="D8" s="14">
        <v>21</v>
      </c>
      <c r="E8" s="13" t="s">
        <v>396</v>
      </c>
      <c r="F8" s="13"/>
      <c r="G8" s="13"/>
      <c r="H8" s="18" t="s">
        <v>40</v>
      </c>
      <c r="I8" s="18" t="s">
        <v>397</v>
      </c>
      <c r="J8" s="18" t="s">
        <v>1699</v>
      </c>
      <c r="K8" s="18">
        <v>0</v>
      </c>
      <c r="L8" s="18" t="s">
        <v>387</v>
      </c>
    </row>
    <row r="9" spans="1:12" ht="17">
      <c r="A9" s="12">
        <v>4</v>
      </c>
      <c r="B9" s="14">
        <v>148332</v>
      </c>
      <c r="C9" s="14"/>
      <c r="D9" s="14">
        <v>39</v>
      </c>
      <c r="E9" s="13" t="s">
        <v>398</v>
      </c>
      <c r="F9" s="13"/>
      <c r="G9" s="13"/>
      <c r="H9" s="18" t="s">
        <v>40</v>
      </c>
      <c r="I9" s="18" t="s">
        <v>399</v>
      </c>
      <c r="J9" s="18" t="s">
        <v>1698</v>
      </c>
      <c r="K9" s="18">
        <v>0</v>
      </c>
      <c r="L9" s="18" t="s">
        <v>213</v>
      </c>
    </row>
    <row r="10" spans="1:12" ht="17">
      <c r="A10" s="12">
        <v>4</v>
      </c>
      <c r="B10" s="14">
        <v>148374</v>
      </c>
      <c r="C10" s="14"/>
      <c r="D10" s="14">
        <v>39</v>
      </c>
      <c r="E10" s="13" t="s">
        <v>400</v>
      </c>
      <c r="F10" s="13"/>
      <c r="G10" s="13"/>
      <c r="H10" s="18" t="s">
        <v>40</v>
      </c>
      <c r="I10" s="18" t="s">
        <v>399</v>
      </c>
      <c r="J10" s="18" t="s">
        <v>1698</v>
      </c>
      <c r="K10" s="18">
        <v>0</v>
      </c>
      <c r="L10" s="18" t="s">
        <v>213</v>
      </c>
    </row>
    <row r="11" spans="1:12">
      <c r="A11" s="12" t="s">
        <v>138</v>
      </c>
      <c r="B11" s="22">
        <v>130965</v>
      </c>
      <c r="C11" s="22">
        <f>1019986-(B11+D11)+2</f>
        <v>888990</v>
      </c>
      <c r="D11" s="22">
        <v>33</v>
      </c>
      <c r="E11" s="23" t="s">
        <v>401</v>
      </c>
      <c r="F11" s="23"/>
      <c r="G11" s="23"/>
      <c r="H11" s="18" t="s">
        <v>40</v>
      </c>
      <c r="I11" s="18" t="s">
        <v>402</v>
      </c>
      <c r="J11" s="18" t="s">
        <v>1699</v>
      </c>
      <c r="K11" s="18">
        <v>0</v>
      </c>
      <c r="L11" s="18" t="s">
        <v>387</v>
      </c>
    </row>
    <row r="12" spans="1:12">
      <c r="A12" s="12" t="s">
        <v>138</v>
      </c>
      <c r="B12" s="22">
        <v>410849</v>
      </c>
      <c r="C12" s="22">
        <f>1019986-(B12+D12)+2</f>
        <v>609109</v>
      </c>
      <c r="D12" s="22">
        <v>30</v>
      </c>
      <c r="E12" s="23" t="s">
        <v>403</v>
      </c>
      <c r="F12" s="23"/>
      <c r="G12" s="23"/>
      <c r="H12" s="18" t="s">
        <v>40</v>
      </c>
      <c r="I12" s="18" t="s">
        <v>404</v>
      </c>
      <c r="J12" s="18" t="s">
        <v>1698</v>
      </c>
      <c r="K12" s="18">
        <v>0</v>
      </c>
      <c r="L12" s="18" t="s">
        <v>213</v>
      </c>
    </row>
    <row r="13" spans="1:12" ht="17">
      <c r="A13" s="12" t="s">
        <v>157</v>
      </c>
      <c r="B13" s="14">
        <v>72688</v>
      </c>
      <c r="C13" s="14">
        <f>1262043-(B13+D13)+2</f>
        <v>1189323</v>
      </c>
      <c r="D13" s="14">
        <v>34</v>
      </c>
      <c r="E13" s="13" t="s">
        <v>405</v>
      </c>
      <c r="F13" s="13"/>
      <c r="G13" s="13"/>
      <c r="H13" s="18" t="s">
        <v>40</v>
      </c>
      <c r="I13" s="18" t="s">
        <v>406</v>
      </c>
      <c r="J13" s="18" t="s">
        <v>1699</v>
      </c>
      <c r="K13" s="18">
        <v>0</v>
      </c>
      <c r="L13" s="18" t="s">
        <v>407</v>
      </c>
    </row>
    <row r="14" spans="1:12" ht="34">
      <c r="A14" s="12" t="s">
        <v>157</v>
      </c>
      <c r="B14" s="14">
        <v>670195</v>
      </c>
      <c r="C14" s="14">
        <f>1262043-(B14+D14)+2</f>
        <v>591805</v>
      </c>
      <c r="D14" s="14">
        <v>45</v>
      </c>
      <c r="E14" s="13" t="s">
        <v>408</v>
      </c>
      <c r="F14" s="13"/>
      <c r="G14" s="13"/>
      <c r="H14" s="18" t="s">
        <v>40</v>
      </c>
      <c r="I14" s="18" t="s">
        <v>409</v>
      </c>
      <c r="J14" s="18" t="s">
        <v>1699</v>
      </c>
      <c r="K14" s="18">
        <v>0</v>
      </c>
      <c r="L14" s="18" t="s">
        <v>410</v>
      </c>
    </row>
    <row r="15" spans="1:12" ht="17">
      <c r="A15" s="12" t="s">
        <v>181</v>
      </c>
      <c r="B15" s="14">
        <v>886912</v>
      </c>
      <c r="C15" s="14">
        <f>1167788-(B15+D15)+2</f>
        <v>280847</v>
      </c>
      <c r="D15" s="14">
        <v>31</v>
      </c>
      <c r="E15" s="13" t="s">
        <v>411</v>
      </c>
      <c r="F15" s="13"/>
      <c r="G15" s="13"/>
      <c r="H15" s="18" t="s">
        <v>16</v>
      </c>
      <c r="I15" s="18" t="s">
        <v>412</v>
      </c>
      <c r="J15" s="18" t="s">
        <v>1699</v>
      </c>
      <c r="K15" s="18">
        <v>114</v>
      </c>
      <c r="L15" s="18" t="s">
        <v>213</v>
      </c>
    </row>
    <row r="16" spans="1:12" ht="17">
      <c r="A16" s="12">
        <v>7</v>
      </c>
      <c r="B16" s="14">
        <v>460317</v>
      </c>
      <c r="C16" s="14"/>
      <c r="D16" s="14">
        <v>22</v>
      </c>
      <c r="E16" s="13" t="s">
        <v>413</v>
      </c>
      <c r="F16" s="13"/>
      <c r="G16" s="13"/>
      <c r="H16" s="18" t="s">
        <v>40</v>
      </c>
      <c r="I16" s="18" t="s">
        <v>414</v>
      </c>
      <c r="J16" s="18" t="s">
        <v>1699</v>
      </c>
      <c r="K16" s="18">
        <v>0</v>
      </c>
      <c r="L16" s="18" t="s">
        <v>387</v>
      </c>
    </row>
    <row r="17" spans="1:12">
      <c r="A17" s="12" t="s">
        <v>234</v>
      </c>
      <c r="B17" s="22">
        <v>409140</v>
      </c>
      <c r="C17" s="22">
        <f>1233302-(B17+D17)+2</f>
        <v>824140</v>
      </c>
      <c r="D17" s="22">
        <v>24</v>
      </c>
      <c r="E17" s="23" t="s">
        <v>415</v>
      </c>
      <c r="F17" s="23"/>
      <c r="G17" s="23"/>
      <c r="H17" s="18" t="s">
        <v>16</v>
      </c>
      <c r="I17" s="18" t="s">
        <v>416</v>
      </c>
      <c r="J17" s="18" t="s">
        <v>1699</v>
      </c>
      <c r="K17" s="18">
        <v>534</v>
      </c>
      <c r="L17" s="18" t="s">
        <v>213</v>
      </c>
    </row>
    <row r="18" spans="1:12">
      <c r="A18" s="12" t="s">
        <v>272</v>
      </c>
      <c r="B18" s="22">
        <v>285400</v>
      </c>
      <c r="C18" s="22">
        <f>1403666-(B18+D18)+2</f>
        <v>1118229</v>
      </c>
      <c r="D18" s="22">
        <v>39</v>
      </c>
      <c r="E18" s="23" t="s">
        <v>417</v>
      </c>
      <c r="F18" s="23"/>
      <c r="G18" s="23"/>
      <c r="H18" s="18" t="s">
        <v>40</v>
      </c>
      <c r="I18" s="18" t="s">
        <v>418</v>
      </c>
      <c r="J18" s="18" t="s">
        <v>1698</v>
      </c>
      <c r="K18" s="18">
        <v>0</v>
      </c>
      <c r="L18" s="18" t="s">
        <v>213</v>
      </c>
    </row>
    <row r="19" spans="1:12">
      <c r="A19" s="12" t="s">
        <v>272</v>
      </c>
      <c r="B19" s="22">
        <v>285448</v>
      </c>
      <c r="C19" s="22">
        <f t="shared" ref="C19:C20" si="1">1403666-(B19+D19)+2</f>
        <v>1118181</v>
      </c>
      <c r="D19" s="22">
        <v>39</v>
      </c>
      <c r="E19" s="23" t="s">
        <v>419</v>
      </c>
      <c r="F19" s="23"/>
      <c r="G19" s="23"/>
      <c r="H19" s="18" t="s">
        <v>40</v>
      </c>
      <c r="I19" s="18" t="s">
        <v>418</v>
      </c>
      <c r="J19" s="18" t="s">
        <v>1698</v>
      </c>
      <c r="K19" s="18">
        <v>0</v>
      </c>
      <c r="L19" s="18" t="s">
        <v>213</v>
      </c>
    </row>
    <row r="20" spans="1:12">
      <c r="A20" s="12" t="s">
        <v>272</v>
      </c>
      <c r="B20" s="22">
        <v>389698</v>
      </c>
      <c r="C20" s="22">
        <f t="shared" si="1"/>
        <v>1013945</v>
      </c>
      <c r="D20" s="22">
        <v>25</v>
      </c>
      <c r="E20" s="23" t="s">
        <v>420</v>
      </c>
      <c r="F20" s="23"/>
      <c r="G20" s="23"/>
      <c r="H20" s="18" t="s">
        <v>16</v>
      </c>
      <c r="I20" s="18" t="s">
        <v>421</v>
      </c>
      <c r="J20" s="18" t="s">
        <v>1699</v>
      </c>
      <c r="K20" s="18">
        <v>1216</v>
      </c>
      <c r="L20" s="18" t="s">
        <v>279</v>
      </c>
    </row>
    <row r="21" spans="1:12" ht="17">
      <c r="A21" s="12">
        <v>12</v>
      </c>
      <c r="B21" s="14">
        <v>814630</v>
      </c>
      <c r="C21" s="14"/>
      <c r="D21" s="14">
        <v>14</v>
      </c>
      <c r="E21" s="13" t="s">
        <v>422</v>
      </c>
      <c r="F21" s="13"/>
      <c r="G21" s="13"/>
      <c r="H21" s="18" t="s">
        <v>16</v>
      </c>
      <c r="I21" s="18" t="s">
        <v>423</v>
      </c>
      <c r="J21" s="18" t="s">
        <v>1699</v>
      </c>
      <c r="K21" s="18">
        <v>332</v>
      </c>
      <c r="L21" s="18" t="s">
        <v>213</v>
      </c>
    </row>
    <row r="22" spans="1:12" ht="17">
      <c r="A22" s="12" t="s">
        <v>314</v>
      </c>
      <c r="B22" s="14">
        <v>341512</v>
      </c>
      <c r="C22" s="14">
        <f>2137411-(B22+D22)+2</f>
        <v>1795870</v>
      </c>
      <c r="D22" s="14">
        <v>31</v>
      </c>
      <c r="E22" s="13" t="s">
        <v>424</v>
      </c>
      <c r="F22" s="13"/>
      <c r="G22" s="13"/>
      <c r="H22" s="18" t="s">
        <v>40</v>
      </c>
      <c r="I22" s="18" t="s">
        <v>425</v>
      </c>
      <c r="J22" s="18" t="s">
        <v>1698</v>
      </c>
      <c r="K22" s="18">
        <v>0</v>
      </c>
      <c r="L22" s="18" t="s">
        <v>426</v>
      </c>
    </row>
    <row r="23" spans="1:12" ht="17">
      <c r="A23" s="12" t="s">
        <v>314</v>
      </c>
      <c r="B23" s="21">
        <v>1346466</v>
      </c>
      <c r="C23" s="14">
        <f t="shared" ref="C23:C27" si="2">2137411-(B23+D23)+2</f>
        <v>790914</v>
      </c>
      <c r="D23" s="14">
        <v>33</v>
      </c>
      <c r="E23" s="13" t="s">
        <v>427</v>
      </c>
      <c r="F23" s="13"/>
      <c r="G23" s="13"/>
      <c r="H23" s="18" t="s">
        <v>40</v>
      </c>
      <c r="I23" s="18" t="s">
        <v>428</v>
      </c>
      <c r="J23" s="18" t="s">
        <v>1699</v>
      </c>
      <c r="K23" s="18">
        <v>0</v>
      </c>
      <c r="L23" s="18" t="s">
        <v>387</v>
      </c>
    </row>
    <row r="24" spans="1:12" ht="17">
      <c r="A24" s="12" t="s">
        <v>314</v>
      </c>
      <c r="B24" s="21">
        <v>1630616</v>
      </c>
      <c r="C24" s="14">
        <f t="shared" si="2"/>
        <v>506758</v>
      </c>
      <c r="D24" s="14">
        <v>39</v>
      </c>
      <c r="E24" s="13" t="s">
        <v>429</v>
      </c>
      <c r="F24" s="13"/>
      <c r="G24" s="13"/>
      <c r="H24" s="18" t="s">
        <v>40</v>
      </c>
      <c r="I24" s="18" t="s">
        <v>430</v>
      </c>
      <c r="J24" s="18" t="s">
        <v>1699</v>
      </c>
      <c r="K24" s="18">
        <v>0</v>
      </c>
      <c r="L24" s="18" t="s">
        <v>431</v>
      </c>
    </row>
    <row r="25" spans="1:12" ht="17">
      <c r="A25" s="12" t="s">
        <v>314</v>
      </c>
      <c r="B25" s="21">
        <v>1630664</v>
      </c>
      <c r="C25" s="14">
        <f t="shared" si="2"/>
        <v>506710</v>
      </c>
      <c r="D25" s="14">
        <v>39</v>
      </c>
      <c r="E25" s="13" t="s">
        <v>432</v>
      </c>
      <c r="F25" s="13"/>
      <c r="G25" s="13"/>
      <c r="H25" s="18" t="s">
        <v>40</v>
      </c>
      <c r="I25" s="18" t="s">
        <v>430</v>
      </c>
      <c r="J25" s="18" t="s">
        <v>1699</v>
      </c>
      <c r="K25" s="18">
        <v>0</v>
      </c>
      <c r="L25" s="18" t="s">
        <v>431</v>
      </c>
    </row>
    <row r="26" spans="1:12" ht="17">
      <c r="A26" s="12" t="s">
        <v>314</v>
      </c>
      <c r="B26" s="21">
        <v>2099884</v>
      </c>
      <c r="C26" s="14">
        <f t="shared" si="2"/>
        <v>37498</v>
      </c>
      <c r="D26" s="14">
        <v>31</v>
      </c>
      <c r="E26" s="13" t="s">
        <v>433</v>
      </c>
      <c r="F26" s="13"/>
      <c r="G26" s="13"/>
      <c r="H26" s="18" t="s">
        <v>30</v>
      </c>
      <c r="I26" s="18" t="s">
        <v>434</v>
      </c>
      <c r="J26" s="18" t="s">
        <v>1699</v>
      </c>
      <c r="K26" s="18">
        <v>-679</v>
      </c>
      <c r="L26" s="18" t="s">
        <v>387</v>
      </c>
    </row>
    <row r="27" spans="1:12" ht="17">
      <c r="A27" s="12" t="s">
        <v>314</v>
      </c>
      <c r="B27" s="21">
        <v>2099925</v>
      </c>
      <c r="C27" s="14">
        <f t="shared" si="2"/>
        <v>37464</v>
      </c>
      <c r="D27" s="14">
        <v>24</v>
      </c>
      <c r="E27" s="13" t="s">
        <v>435</v>
      </c>
      <c r="F27" s="13"/>
      <c r="G27" s="13"/>
      <c r="H27" s="18" t="s">
        <v>30</v>
      </c>
      <c r="I27" s="18" t="s">
        <v>434</v>
      </c>
      <c r="J27" s="18" t="s">
        <v>1699</v>
      </c>
      <c r="K27" s="18">
        <v>-645</v>
      </c>
      <c r="L27" s="18" t="s">
        <v>387</v>
      </c>
    </row>
    <row r="28" spans="1:12" ht="17">
      <c r="A28" s="12">
        <v>14</v>
      </c>
      <c r="B28" s="14">
        <v>776928</v>
      </c>
      <c r="C28" s="14"/>
      <c r="D28" s="14">
        <v>22</v>
      </c>
      <c r="E28" s="13" t="s">
        <v>436</v>
      </c>
      <c r="F28" s="13"/>
      <c r="G28" s="13"/>
      <c r="H28" s="18" t="s">
        <v>40</v>
      </c>
      <c r="I28" s="18" t="s">
        <v>437</v>
      </c>
      <c r="J28" s="18" t="s">
        <v>1699</v>
      </c>
      <c r="K28" s="18">
        <v>0</v>
      </c>
      <c r="L28" s="18" t="s">
        <v>438</v>
      </c>
    </row>
    <row r="29" spans="1:12" ht="17">
      <c r="A29" s="12">
        <v>14</v>
      </c>
      <c r="B29" s="14">
        <v>840148</v>
      </c>
      <c r="C29" s="14"/>
      <c r="D29" s="14">
        <v>24</v>
      </c>
      <c r="E29" s="13" t="s">
        <v>439</v>
      </c>
      <c r="F29" s="13"/>
      <c r="G29" s="13"/>
      <c r="H29" s="18" t="s">
        <v>40</v>
      </c>
      <c r="I29" s="18" t="s">
        <v>440</v>
      </c>
      <c r="J29" s="18" t="s">
        <v>1699</v>
      </c>
      <c r="K29" s="18">
        <v>0</v>
      </c>
      <c r="L29" s="18" t="s">
        <v>441</v>
      </c>
    </row>
    <row r="30" spans="1:12" ht="17">
      <c r="A30" s="12">
        <v>14</v>
      </c>
      <c r="B30" s="14">
        <v>1589728</v>
      </c>
      <c r="C30" s="14"/>
      <c r="D30" s="14">
        <v>15</v>
      </c>
      <c r="E30" s="13" t="s">
        <v>442</v>
      </c>
      <c r="F30" s="13"/>
      <c r="G30" s="13"/>
      <c r="H30" s="18" t="s">
        <v>30</v>
      </c>
      <c r="I30" s="18" t="s">
        <v>443</v>
      </c>
      <c r="J30" s="18" t="s">
        <v>1699</v>
      </c>
      <c r="K30" s="18">
        <v>-415</v>
      </c>
      <c r="L30" s="18" t="s">
        <v>213</v>
      </c>
    </row>
    <row r="31" spans="1:12" ht="17">
      <c r="A31" s="12" t="s">
        <v>444</v>
      </c>
      <c r="B31" s="14">
        <v>21052</v>
      </c>
      <c r="C31" s="14">
        <v>17222</v>
      </c>
      <c r="D31" s="14">
        <v>33</v>
      </c>
      <c r="E31" s="13" t="s">
        <v>445</v>
      </c>
      <c r="F31" s="13"/>
      <c r="G31" s="13"/>
      <c r="H31" s="18" t="s">
        <v>40</v>
      </c>
      <c r="I31" s="18" t="s">
        <v>446</v>
      </c>
      <c r="J31" s="18" t="s">
        <v>1698</v>
      </c>
      <c r="K31" s="18">
        <v>0</v>
      </c>
      <c r="L31" s="18" t="s">
        <v>387</v>
      </c>
    </row>
    <row r="32" spans="1:12" ht="17">
      <c r="A32" s="12" t="s">
        <v>447</v>
      </c>
      <c r="B32" s="14">
        <v>20356</v>
      </c>
      <c r="C32" s="14">
        <v>13979</v>
      </c>
      <c r="D32" s="14">
        <v>37</v>
      </c>
      <c r="E32" s="13" t="s">
        <v>448</v>
      </c>
      <c r="F32" s="13"/>
      <c r="G32" s="13"/>
      <c r="H32" s="18" t="s">
        <v>40</v>
      </c>
      <c r="I32" s="18" t="s">
        <v>449</v>
      </c>
      <c r="J32" s="18" t="s">
        <v>1699</v>
      </c>
      <c r="K32" s="18">
        <v>0</v>
      </c>
      <c r="L32" s="18" t="s">
        <v>387</v>
      </c>
    </row>
    <row r="33" spans="1:12" ht="17">
      <c r="A33" s="12" t="s">
        <v>450</v>
      </c>
      <c r="B33" s="14">
        <v>3278</v>
      </c>
      <c r="C33" s="14">
        <v>9110</v>
      </c>
      <c r="D33" s="14">
        <v>23</v>
      </c>
      <c r="E33" s="13" t="s">
        <v>451</v>
      </c>
      <c r="F33" s="13"/>
      <c r="G33" s="13"/>
      <c r="H33" s="18" t="s">
        <v>40</v>
      </c>
      <c r="I33" s="18" t="s">
        <v>452</v>
      </c>
      <c r="J33" s="18" t="s">
        <v>1698</v>
      </c>
      <c r="K33" s="18">
        <v>0</v>
      </c>
      <c r="L33" s="18" t="s">
        <v>387</v>
      </c>
    </row>
    <row r="34" spans="1:12" ht="17">
      <c r="A34" s="12" t="s">
        <v>453</v>
      </c>
      <c r="B34" s="14">
        <v>9359</v>
      </c>
      <c r="C34" s="14"/>
      <c r="D34" s="14">
        <v>40</v>
      </c>
      <c r="E34" s="13" t="s">
        <v>454</v>
      </c>
      <c r="F34" s="13"/>
      <c r="G34" s="13"/>
      <c r="H34" s="18" t="s">
        <v>40</v>
      </c>
      <c r="I34" s="18" t="s">
        <v>455</v>
      </c>
      <c r="J34" s="18" t="s">
        <v>1699</v>
      </c>
      <c r="K34" s="18">
        <v>0</v>
      </c>
      <c r="L34" s="18" t="s">
        <v>387</v>
      </c>
    </row>
    <row r="35" spans="1:12" ht="17">
      <c r="A35" s="12" t="s">
        <v>456</v>
      </c>
      <c r="B35" s="14">
        <v>1080</v>
      </c>
      <c r="C35" s="14"/>
      <c r="D35" s="14">
        <v>22</v>
      </c>
      <c r="E35" s="13" t="s">
        <v>457</v>
      </c>
      <c r="F35" s="13"/>
      <c r="G35" s="13"/>
      <c r="H35" s="18" t="s">
        <v>40</v>
      </c>
      <c r="I35" s="18" t="s">
        <v>458</v>
      </c>
      <c r="J35" s="18" t="s">
        <v>1699</v>
      </c>
      <c r="K35" s="18">
        <v>0</v>
      </c>
      <c r="L35" s="18" t="s">
        <v>387</v>
      </c>
    </row>
    <row r="36" spans="1:12" ht="17">
      <c r="A36" s="12" t="s">
        <v>459</v>
      </c>
      <c r="B36" s="14">
        <v>3182</v>
      </c>
      <c r="C36" s="14"/>
      <c r="D36" s="14">
        <v>21</v>
      </c>
      <c r="E36" s="13" t="s">
        <v>460</v>
      </c>
      <c r="F36" s="13"/>
      <c r="G36" s="13"/>
      <c r="H36" s="18" t="s">
        <v>40</v>
      </c>
      <c r="I36" s="18" t="s">
        <v>461</v>
      </c>
      <c r="J36" s="18" t="s">
        <v>1698</v>
      </c>
      <c r="K36" s="18">
        <v>0</v>
      </c>
      <c r="L36" s="18" t="s">
        <v>387</v>
      </c>
    </row>
    <row r="37" spans="1:12" ht="17">
      <c r="A37" s="12" t="s">
        <v>462</v>
      </c>
      <c r="B37" s="14">
        <v>25571</v>
      </c>
      <c r="C37" s="14"/>
      <c r="D37" s="14">
        <v>23</v>
      </c>
      <c r="E37" s="13" t="s">
        <v>451</v>
      </c>
      <c r="F37" s="13"/>
      <c r="G37" s="13"/>
      <c r="H37" s="18" t="s">
        <v>40</v>
      </c>
      <c r="I37" s="18" t="s">
        <v>463</v>
      </c>
      <c r="J37" s="18" t="s">
        <v>1698</v>
      </c>
      <c r="K37" s="18">
        <v>0</v>
      </c>
      <c r="L37" s="18" t="s">
        <v>387</v>
      </c>
    </row>
    <row r="38" spans="1:12" ht="17">
      <c r="A38" s="12" t="s">
        <v>464</v>
      </c>
      <c r="B38" s="14">
        <v>5261</v>
      </c>
      <c r="C38" s="14"/>
      <c r="D38" s="14">
        <v>30</v>
      </c>
      <c r="E38" s="13" t="s">
        <v>465</v>
      </c>
      <c r="F38" s="13"/>
      <c r="G38" s="13"/>
      <c r="H38" s="18" t="s">
        <v>40</v>
      </c>
      <c r="I38" s="18" t="s">
        <v>466</v>
      </c>
      <c r="J38" s="18" t="s">
        <v>1699</v>
      </c>
      <c r="K38" s="18">
        <v>0</v>
      </c>
      <c r="L38" s="18" t="s">
        <v>387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F7115-60D2-E34D-BD69-6F1ED1F3CEF4}">
  <dimension ref="A1:L32"/>
  <sheetViews>
    <sheetView workbookViewId="0">
      <selection activeCell="D10" sqref="D10"/>
    </sheetView>
  </sheetViews>
  <sheetFormatPr baseColWidth="10" defaultRowHeight="16"/>
  <cols>
    <col min="1" max="1" width="21.5" customWidth="1"/>
    <col min="3" max="3" width="22.5" customWidth="1"/>
    <col min="5" max="5" width="50.5" customWidth="1"/>
    <col min="9" max="9" width="20" customWidth="1"/>
    <col min="10" max="10" width="27.83203125" customWidth="1"/>
    <col min="11" max="11" width="24.1640625" customWidth="1"/>
    <col min="12" max="12" width="50.1640625" customWidth="1"/>
  </cols>
  <sheetData>
    <row r="1" spans="1:12" ht="8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6" t="s">
        <v>7</v>
      </c>
      <c r="I1" s="47" t="s">
        <v>8</v>
      </c>
      <c r="J1" s="47" t="s">
        <v>9</v>
      </c>
      <c r="K1" s="47" t="s">
        <v>10</v>
      </c>
      <c r="L1" s="47" t="s">
        <v>11</v>
      </c>
    </row>
    <row r="2" spans="1:12" ht="17">
      <c r="A2" s="12">
        <v>3</v>
      </c>
      <c r="B2" s="14">
        <v>179526</v>
      </c>
      <c r="C2" s="14"/>
      <c r="D2" s="14">
        <v>39</v>
      </c>
      <c r="E2" s="13" t="s">
        <v>569</v>
      </c>
      <c r="F2" s="13"/>
      <c r="G2" s="13"/>
      <c r="H2" s="18" t="s">
        <v>40</v>
      </c>
      <c r="I2" s="18" t="s">
        <v>570</v>
      </c>
      <c r="J2" s="18" t="s">
        <v>1699</v>
      </c>
      <c r="K2" s="18">
        <v>0</v>
      </c>
      <c r="L2" s="18" t="s">
        <v>69</v>
      </c>
    </row>
    <row r="3" spans="1:12" ht="17">
      <c r="A3" s="12">
        <v>3</v>
      </c>
      <c r="B3" s="14">
        <v>179574</v>
      </c>
      <c r="C3" s="14"/>
      <c r="D3" s="14">
        <v>39</v>
      </c>
      <c r="E3" s="13" t="s">
        <v>393</v>
      </c>
      <c r="F3" s="13"/>
      <c r="G3" s="13"/>
      <c r="H3" s="18" t="s">
        <v>40</v>
      </c>
      <c r="I3" s="18" t="s">
        <v>570</v>
      </c>
      <c r="J3" s="18" t="s">
        <v>1699</v>
      </c>
      <c r="K3" s="18">
        <v>0</v>
      </c>
      <c r="L3" s="18" t="s">
        <v>69</v>
      </c>
    </row>
    <row r="4" spans="1:12" ht="34">
      <c r="A4" s="12" t="s">
        <v>95</v>
      </c>
      <c r="B4" s="14">
        <v>881675</v>
      </c>
      <c r="C4" s="14">
        <f>950333-(B4+D4)+2</f>
        <v>68617</v>
      </c>
      <c r="D4" s="14">
        <v>43</v>
      </c>
      <c r="E4" s="13" t="s">
        <v>571</v>
      </c>
      <c r="F4" s="13"/>
      <c r="G4" s="13"/>
      <c r="H4" s="18" t="s">
        <v>40</v>
      </c>
      <c r="I4" s="18" t="s">
        <v>572</v>
      </c>
      <c r="J4" s="18" t="s">
        <v>1698</v>
      </c>
      <c r="K4" s="18">
        <v>0</v>
      </c>
      <c r="L4" s="18" t="s">
        <v>387</v>
      </c>
    </row>
    <row r="5" spans="1:12" ht="17">
      <c r="A5" s="12">
        <v>4</v>
      </c>
      <c r="B5" s="14">
        <v>106216</v>
      </c>
      <c r="C5" s="14"/>
      <c r="D5" s="14">
        <v>33</v>
      </c>
      <c r="E5" s="13" t="s">
        <v>573</v>
      </c>
      <c r="F5" s="13"/>
      <c r="G5" s="13"/>
      <c r="H5" s="18" t="s">
        <v>40</v>
      </c>
      <c r="I5" s="18" t="s">
        <v>574</v>
      </c>
      <c r="J5" s="18" t="s">
        <v>1698</v>
      </c>
      <c r="K5" s="18">
        <v>0</v>
      </c>
      <c r="L5" s="18" t="s">
        <v>213</v>
      </c>
    </row>
    <row r="6" spans="1:12" ht="17">
      <c r="A6" s="12" t="s">
        <v>138</v>
      </c>
      <c r="B6" s="14">
        <v>151478</v>
      </c>
      <c r="C6" s="14">
        <f>981265-(B6+D6)+2</f>
        <v>829759</v>
      </c>
      <c r="D6" s="14">
        <v>30</v>
      </c>
      <c r="E6" s="13" t="s">
        <v>575</v>
      </c>
      <c r="F6" s="13"/>
      <c r="G6" s="13"/>
      <c r="H6" s="18" t="s">
        <v>40</v>
      </c>
      <c r="I6" s="18" t="s">
        <v>576</v>
      </c>
      <c r="J6" s="18" t="s">
        <v>1699</v>
      </c>
      <c r="K6" s="18">
        <v>0</v>
      </c>
      <c r="L6" s="18" t="s">
        <v>387</v>
      </c>
    </row>
    <row r="7" spans="1:12" ht="17">
      <c r="A7" s="12" t="s">
        <v>138</v>
      </c>
      <c r="B7" s="14">
        <v>156595</v>
      </c>
      <c r="C7" s="14">
        <f>981265-(B7+D7)+2</f>
        <v>824648</v>
      </c>
      <c r="D7" s="14">
        <v>24</v>
      </c>
      <c r="E7" s="13" t="s">
        <v>577</v>
      </c>
      <c r="F7" s="13"/>
      <c r="G7" s="13"/>
      <c r="H7" s="18" t="s">
        <v>40</v>
      </c>
      <c r="I7" s="18" t="s">
        <v>576</v>
      </c>
      <c r="J7" s="18" t="s">
        <v>1699</v>
      </c>
      <c r="K7" s="18">
        <v>0</v>
      </c>
      <c r="L7" s="18" t="s">
        <v>387</v>
      </c>
    </row>
    <row r="8" spans="1:12" ht="17">
      <c r="A8" s="12">
        <v>5</v>
      </c>
      <c r="B8" s="14">
        <v>14063</v>
      </c>
      <c r="C8" s="14"/>
      <c r="D8" s="14">
        <v>15</v>
      </c>
      <c r="E8" s="13" t="s">
        <v>521</v>
      </c>
      <c r="F8" s="13"/>
      <c r="G8" s="13"/>
      <c r="H8" s="18" t="s">
        <v>16</v>
      </c>
      <c r="I8" s="18" t="s">
        <v>578</v>
      </c>
      <c r="J8" s="18" t="s">
        <v>1698</v>
      </c>
      <c r="K8" s="18">
        <v>3170</v>
      </c>
      <c r="L8" s="18" t="s">
        <v>579</v>
      </c>
    </row>
    <row r="9" spans="1:12" ht="17">
      <c r="A9" s="12">
        <v>5</v>
      </c>
      <c r="B9" s="14">
        <v>240119</v>
      </c>
      <c r="C9" s="14"/>
      <c r="D9" s="14">
        <v>36</v>
      </c>
      <c r="E9" s="13" t="s">
        <v>580</v>
      </c>
      <c r="F9" s="13"/>
      <c r="G9" s="13"/>
      <c r="H9" s="18" t="s">
        <v>40</v>
      </c>
      <c r="I9" s="18" t="s">
        <v>581</v>
      </c>
      <c r="J9" s="18" t="s">
        <v>1699</v>
      </c>
      <c r="K9" s="18">
        <v>0</v>
      </c>
      <c r="L9" s="18" t="s">
        <v>213</v>
      </c>
    </row>
    <row r="10" spans="1:12" ht="34">
      <c r="A10" s="12" t="s">
        <v>157</v>
      </c>
      <c r="B10" s="14">
        <v>606781</v>
      </c>
      <c r="C10" s="14">
        <f>1207383-(B10+D10)+2</f>
        <v>600559</v>
      </c>
      <c r="D10" s="14">
        <v>45</v>
      </c>
      <c r="E10" s="13" t="s">
        <v>582</v>
      </c>
      <c r="F10" s="13"/>
      <c r="G10" s="13"/>
      <c r="H10" s="18" t="s">
        <v>40</v>
      </c>
      <c r="I10" s="18" t="s">
        <v>583</v>
      </c>
      <c r="J10" s="18" t="s">
        <v>1699</v>
      </c>
      <c r="K10" s="18">
        <v>0</v>
      </c>
      <c r="L10" s="18" t="s">
        <v>410</v>
      </c>
    </row>
    <row r="11" spans="1:12" ht="17">
      <c r="A11" s="12" t="s">
        <v>157</v>
      </c>
      <c r="B11" s="14">
        <v>1195537</v>
      </c>
      <c r="C11" s="14">
        <f>1207383-(B11+D11)+2</f>
        <v>11833</v>
      </c>
      <c r="D11" s="14">
        <v>15</v>
      </c>
      <c r="E11" s="13" t="s">
        <v>584</v>
      </c>
      <c r="F11" s="13"/>
      <c r="G11" s="13"/>
      <c r="H11" s="18" t="s">
        <v>30</v>
      </c>
      <c r="I11" s="18" t="s">
        <v>585</v>
      </c>
      <c r="J11" s="18" t="s">
        <v>1699</v>
      </c>
      <c r="K11" s="18">
        <v>-3911</v>
      </c>
      <c r="L11" s="18" t="s">
        <v>586</v>
      </c>
    </row>
    <row r="12" spans="1:12" ht="17">
      <c r="A12" s="12" t="s">
        <v>207</v>
      </c>
      <c r="B12" s="14">
        <v>714885</v>
      </c>
      <c r="C12" s="14">
        <f>1220463-(B12+D12)+2</f>
        <v>505552</v>
      </c>
      <c r="D12" s="14">
        <v>28</v>
      </c>
      <c r="E12" s="13" t="s">
        <v>587</v>
      </c>
      <c r="F12" s="13"/>
      <c r="G12" s="13"/>
      <c r="H12" s="18" t="s">
        <v>40</v>
      </c>
      <c r="I12" s="18" t="s">
        <v>588</v>
      </c>
      <c r="J12" s="18" t="s">
        <v>1699</v>
      </c>
      <c r="K12" s="18">
        <v>0</v>
      </c>
      <c r="L12" s="18" t="s">
        <v>387</v>
      </c>
    </row>
    <row r="13" spans="1:12" ht="17">
      <c r="A13" s="12" t="s">
        <v>234</v>
      </c>
      <c r="B13" s="14">
        <v>1208520</v>
      </c>
      <c r="C13" s="14">
        <f>1253760-(B13+D13)+2</f>
        <v>45222</v>
      </c>
      <c r="D13" s="14">
        <v>20</v>
      </c>
      <c r="E13" s="13" t="s">
        <v>589</v>
      </c>
      <c r="F13" s="13"/>
      <c r="G13" s="13"/>
      <c r="H13" s="18" t="s">
        <v>40</v>
      </c>
      <c r="I13" s="18" t="s">
        <v>590</v>
      </c>
      <c r="J13" s="18" t="s">
        <v>1698</v>
      </c>
      <c r="K13" s="18">
        <v>0</v>
      </c>
      <c r="L13" s="18" t="s">
        <v>591</v>
      </c>
    </row>
    <row r="14" spans="1:12">
      <c r="A14" s="12">
        <v>10</v>
      </c>
      <c r="B14" s="14">
        <v>1195217</v>
      </c>
      <c r="C14" s="14"/>
      <c r="D14" s="37">
        <v>23</v>
      </c>
      <c r="E14" s="23" t="s">
        <v>592</v>
      </c>
      <c r="F14" s="23"/>
      <c r="G14" s="23"/>
      <c r="H14" s="18" t="s">
        <v>16</v>
      </c>
      <c r="I14" s="18" t="s">
        <v>593</v>
      </c>
      <c r="J14" s="18" t="s">
        <v>1699</v>
      </c>
      <c r="K14" s="18">
        <v>2733</v>
      </c>
      <c r="L14" s="18" t="s">
        <v>594</v>
      </c>
    </row>
    <row r="15" spans="1:12" ht="17">
      <c r="A15" s="12" t="s">
        <v>272</v>
      </c>
      <c r="B15" s="14">
        <v>284712</v>
      </c>
      <c r="C15" s="14">
        <f>1384258-(B15+D15)+2</f>
        <v>1099509</v>
      </c>
      <c r="D15" s="14">
        <v>39</v>
      </c>
      <c r="E15" s="13" t="s">
        <v>595</v>
      </c>
      <c r="F15" s="13"/>
      <c r="G15" s="13"/>
      <c r="H15" s="18" t="s">
        <v>40</v>
      </c>
      <c r="I15" s="18" t="s">
        <v>596</v>
      </c>
      <c r="J15" s="18" t="s">
        <v>1698</v>
      </c>
      <c r="K15" s="18">
        <v>0</v>
      </c>
      <c r="L15" s="18" t="s">
        <v>213</v>
      </c>
    </row>
    <row r="16" spans="1:12" ht="17">
      <c r="A16" s="12" t="s">
        <v>272</v>
      </c>
      <c r="B16" s="14">
        <v>284760</v>
      </c>
      <c r="C16" s="14">
        <f t="shared" ref="C16:C17" si="0">1384258-(B16+D16)+2</f>
        <v>1099461</v>
      </c>
      <c r="D16" s="14">
        <v>39</v>
      </c>
      <c r="E16" s="13" t="s">
        <v>597</v>
      </c>
      <c r="F16" s="13"/>
      <c r="G16" s="13"/>
      <c r="H16" s="18" t="s">
        <v>40</v>
      </c>
      <c r="I16" s="18" t="s">
        <v>596</v>
      </c>
      <c r="J16" s="18" t="s">
        <v>1698</v>
      </c>
      <c r="K16" s="18">
        <v>0</v>
      </c>
      <c r="L16" s="18" t="s">
        <v>213</v>
      </c>
    </row>
    <row r="17" spans="1:12" ht="17">
      <c r="A17" s="12" t="s">
        <v>272</v>
      </c>
      <c r="B17" s="14">
        <v>390219</v>
      </c>
      <c r="C17" s="14">
        <f t="shared" si="0"/>
        <v>994016</v>
      </c>
      <c r="D17" s="14">
        <v>25</v>
      </c>
      <c r="E17" s="13" t="s">
        <v>511</v>
      </c>
      <c r="F17" s="13"/>
      <c r="G17" s="13"/>
      <c r="H17" s="18" t="s">
        <v>16</v>
      </c>
      <c r="I17" s="18" t="s">
        <v>598</v>
      </c>
      <c r="J17" s="18" t="s">
        <v>1699</v>
      </c>
      <c r="K17" s="18">
        <v>1180</v>
      </c>
      <c r="L17" s="18" t="s">
        <v>279</v>
      </c>
    </row>
    <row r="18" spans="1:12" ht="17">
      <c r="A18" s="12">
        <v>11</v>
      </c>
      <c r="B18" s="14">
        <v>316097</v>
      </c>
      <c r="C18" s="14"/>
      <c r="D18" s="14">
        <v>30</v>
      </c>
      <c r="E18" s="13" t="s">
        <v>599</v>
      </c>
      <c r="F18" s="13"/>
      <c r="G18" s="13"/>
      <c r="H18" s="18" t="s">
        <v>40</v>
      </c>
      <c r="I18" s="18" t="s">
        <v>600</v>
      </c>
      <c r="J18" s="18" t="s">
        <v>1698</v>
      </c>
      <c r="K18" s="18">
        <v>0</v>
      </c>
      <c r="L18" s="18" t="s">
        <v>213</v>
      </c>
    </row>
    <row r="19" spans="1:12">
      <c r="A19" s="12" t="s">
        <v>301</v>
      </c>
      <c r="B19" s="22">
        <v>316097</v>
      </c>
      <c r="C19" s="22">
        <f>1756143-(B19+D19)+2</f>
        <v>1440018</v>
      </c>
      <c r="D19" s="22">
        <v>30</v>
      </c>
      <c r="E19" s="23" t="s">
        <v>601</v>
      </c>
      <c r="F19" s="23"/>
      <c r="G19" s="23"/>
      <c r="H19" s="18" t="s">
        <v>40</v>
      </c>
      <c r="I19" s="18" t="s">
        <v>602</v>
      </c>
      <c r="J19" s="18" t="s">
        <v>1698</v>
      </c>
      <c r="K19" s="18">
        <v>0</v>
      </c>
      <c r="L19" s="18" t="s">
        <v>213</v>
      </c>
    </row>
    <row r="20" spans="1:12" ht="17">
      <c r="A20" s="12" t="s">
        <v>314</v>
      </c>
      <c r="B20" s="14">
        <v>316549</v>
      </c>
      <c r="C20" s="14">
        <f>2050481-(B20+D20)+2</f>
        <v>1733903</v>
      </c>
      <c r="D20" s="14">
        <v>31</v>
      </c>
      <c r="E20" s="13" t="s">
        <v>603</v>
      </c>
      <c r="F20" s="13"/>
      <c r="G20" s="13"/>
      <c r="H20" s="18" t="s">
        <v>40</v>
      </c>
      <c r="I20" s="18" t="s">
        <v>604</v>
      </c>
      <c r="J20" s="18" t="s">
        <v>1698</v>
      </c>
      <c r="K20" s="18">
        <v>0</v>
      </c>
      <c r="L20" s="18" t="s">
        <v>426</v>
      </c>
    </row>
    <row r="21" spans="1:12" ht="17">
      <c r="A21" s="12" t="s">
        <v>314</v>
      </c>
      <c r="B21" s="14">
        <v>1335354</v>
      </c>
      <c r="C21" s="14">
        <f t="shared" ref="C21:C22" si="1">2050481-(B21+D21)+2</f>
        <v>715105</v>
      </c>
      <c r="D21" s="14">
        <v>24</v>
      </c>
      <c r="E21" s="13" t="s">
        <v>605</v>
      </c>
      <c r="F21" s="13"/>
      <c r="G21" s="13"/>
      <c r="H21" s="18" t="s">
        <v>40</v>
      </c>
      <c r="I21" s="18" t="s">
        <v>606</v>
      </c>
      <c r="J21" s="18" t="s">
        <v>1699</v>
      </c>
      <c r="K21" s="18">
        <v>0</v>
      </c>
      <c r="L21" s="18" t="s">
        <v>387</v>
      </c>
    </row>
    <row r="22" spans="1:12" ht="17">
      <c r="A22" s="12" t="s">
        <v>314</v>
      </c>
      <c r="B22" s="14">
        <v>1995833</v>
      </c>
      <c r="C22" s="14">
        <f t="shared" si="1"/>
        <v>54611</v>
      </c>
      <c r="D22" s="14">
        <v>39</v>
      </c>
      <c r="E22" s="13" t="s">
        <v>607</v>
      </c>
      <c r="F22" s="13"/>
      <c r="G22" s="13"/>
      <c r="H22" s="18" t="s">
        <v>40</v>
      </c>
      <c r="I22" s="18" t="s">
        <v>608</v>
      </c>
      <c r="J22" s="18" t="s">
        <v>1699</v>
      </c>
      <c r="K22" s="18">
        <v>0</v>
      </c>
      <c r="L22" s="18" t="s">
        <v>609</v>
      </c>
    </row>
    <row r="23" spans="1:12">
      <c r="A23" s="12">
        <v>13</v>
      </c>
      <c r="B23" s="14">
        <v>2600457</v>
      </c>
      <c r="C23" s="14"/>
      <c r="D23" s="14">
        <v>27</v>
      </c>
      <c r="E23" s="23" t="s">
        <v>610</v>
      </c>
      <c r="F23" s="23"/>
      <c r="G23" s="23"/>
      <c r="H23" s="18" t="s">
        <v>40</v>
      </c>
      <c r="I23" s="18" t="s">
        <v>611</v>
      </c>
      <c r="J23" s="18" t="s">
        <v>1699</v>
      </c>
      <c r="K23" s="18">
        <v>0</v>
      </c>
      <c r="L23" s="18" t="s">
        <v>213</v>
      </c>
    </row>
    <row r="24" spans="1:12" ht="17">
      <c r="A24" s="12">
        <v>14</v>
      </c>
      <c r="B24" s="14">
        <v>803527</v>
      </c>
      <c r="C24" s="14"/>
      <c r="D24" s="14">
        <v>24</v>
      </c>
      <c r="E24" s="13" t="s">
        <v>612</v>
      </c>
      <c r="F24" s="13"/>
      <c r="G24" s="13"/>
      <c r="H24" s="18" t="s">
        <v>40</v>
      </c>
      <c r="I24" s="18" t="s">
        <v>613</v>
      </c>
      <c r="J24" s="18" t="s">
        <v>1699</v>
      </c>
      <c r="K24" s="18">
        <v>0</v>
      </c>
      <c r="L24" s="18" t="s">
        <v>441</v>
      </c>
    </row>
    <row r="25" spans="1:12" ht="17">
      <c r="A25" s="12">
        <v>14</v>
      </c>
      <c r="B25" s="14">
        <v>913131</v>
      </c>
      <c r="C25" s="14"/>
      <c r="D25" s="14">
        <v>34</v>
      </c>
      <c r="E25" s="13" t="s">
        <v>614</v>
      </c>
      <c r="F25" s="13"/>
      <c r="G25" s="13"/>
      <c r="H25" s="18" t="s">
        <v>30</v>
      </c>
      <c r="I25" s="18" t="s">
        <v>615</v>
      </c>
      <c r="J25" s="18" t="s">
        <v>1698</v>
      </c>
      <c r="K25" s="18">
        <v>-2380</v>
      </c>
      <c r="L25" s="18" t="s">
        <v>213</v>
      </c>
    </row>
    <row r="26" spans="1:12" ht="17">
      <c r="A26" s="12" t="s">
        <v>369</v>
      </c>
      <c r="B26" s="14">
        <v>2233282</v>
      </c>
      <c r="C26" s="14">
        <f>2998801-(B26+D26)+2</f>
        <v>765488</v>
      </c>
      <c r="D26" s="14">
        <v>33</v>
      </c>
      <c r="E26" s="13" t="s">
        <v>616</v>
      </c>
      <c r="F26" s="13"/>
      <c r="G26" s="13"/>
      <c r="H26" s="18" t="s">
        <v>40</v>
      </c>
      <c r="I26" s="18" t="s">
        <v>617</v>
      </c>
      <c r="J26" s="18" t="s">
        <v>1698</v>
      </c>
      <c r="K26" s="18">
        <v>0</v>
      </c>
      <c r="L26" s="18" t="s">
        <v>618</v>
      </c>
    </row>
    <row r="27" spans="1:12" ht="17">
      <c r="A27" s="12" t="s">
        <v>619</v>
      </c>
      <c r="B27" s="14">
        <v>4499</v>
      </c>
      <c r="C27" s="14">
        <v>16670</v>
      </c>
      <c r="D27" s="14">
        <v>35</v>
      </c>
      <c r="E27" s="13" t="s">
        <v>620</v>
      </c>
      <c r="F27" s="13"/>
      <c r="G27" s="13"/>
      <c r="H27" s="18" t="s">
        <v>40</v>
      </c>
      <c r="I27" s="18" t="s">
        <v>621</v>
      </c>
      <c r="J27" s="18" t="s">
        <v>1699</v>
      </c>
      <c r="K27" s="18">
        <v>0</v>
      </c>
      <c r="L27" s="18" t="s">
        <v>387</v>
      </c>
    </row>
    <row r="28" spans="1:12" ht="17">
      <c r="A28" s="12" t="s">
        <v>622</v>
      </c>
      <c r="B28" s="14">
        <v>1475</v>
      </c>
      <c r="C28" s="14">
        <v>8357</v>
      </c>
      <c r="D28" s="14">
        <v>33</v>
      </c>
      <c r="E28" s="13" t="s">
        <v>623</v>
      </c>
      <c r="F28" s="13"/>
      <c r="G28" s="13"/>
      <c r="H28" s="18" t="s">
        <v>40</v>
      </c>
      <c r="I28" s="18" t="s">
        <v>624</v>
      </c>
      <c r="J28" s="18" t="s">
        <v>1698</v>
      </c>
      <c r="K28" s="18">
        <v>0</v>
      </c>
      <c r="L28" s="18" t="s">
        <v>387</v>
      </c>
    </row>
    <row r="29" spans="1:12" ht="17">
      <c r="A29" s="12" t="s">
        <v>625</v>
      </c>
      <c r="B29" s="14">
        <v>8433</v>
      </c>
      <c r="C29" s="14"/>
      <c r="D29" s="14">
        <v>24</v>
      </c>
      <c r="E29" s="13" t="s">
        <v>605</v>
      </c>
      <c r="F29" s="13"/>
      <c r="G29" s="13"/>
      <c r="H29" s="18" t="s">
        <v>40</v>
      </c>
      <c r="I29" s="18" t="s">
        <v>626</v>
      </c>
      <c r="J29" s="18" t="s">
        <v>1699</v>
      </c>
      <c r="K29" s="18">
        <v>0</v>
      </c>
      <c r="L29" s="18" t="s">
        <v>387</v>
      </c>
    </row>
    <row r="30" spans="1:12" ht="17">
      <c r="A30" s="12" t="s">
        <v>627</v>
      </c>
      <c r="B30" s="14">
        <v>7233</v>
      </c>
      <c r="C30" s="18"/>
      <c r="D30" s="14">
        <v>14</v>
      </c>
      <c r="E30" s="13" t="s">
        <v>628</v>
      </c>
      <c r="F30" s="13"/>
      <c r="G30" s="13"/>
      <c r="H30" s="18" t="s">
        <v>16</v>
      </c>
      <c r="I30" s="18" t="s">
        <v>629</v>
      </c>
      <c r="J30" s="18" t="s">
        <v>1699</v>
      </c>
      <c r="K30" s="18">
        <v>1179</v>
      </c>
      <c r="L30" s="18" t="s">
        <v>630</v>
      </c>
    </row>
    <row r="31" spans="1:12" ht="17">
      <c r="A31" s="12" t="s">
        <v>631</v>
      </c>
      <c r="B31" s="14">
        <v>2053</v>
      </c>
      <c r="C31" s="14"/>
      <c r="D31" s="14">
        <v>28</v>
      </c>
      <c r="E31" s="13" t="s">
        <v>587</v>
      </c>
      <c r="F31" s="13"/>
      <c r="G31" s="13"/>
      <c r="H31" s="18" t="s">
        <v>40</v>
      </c>
      <c r="I31" s="18" t="s">
        <v>632</v>
      </c>
      <c r="J31" s="18" t="s">
        <v>1699</v>
      </c>
      <c r="K31" s="18">
        <v>0</v>
      </c>
      <c r="L31" s="18" t="s">
        <v>633</v>
      </c>
    </row>
    <row r="32" spans="1:12" ht="17">
      <c r="A32" s="12" t="s">
        <v>634</v>
      </c>
      <c r="B32" s="14">
        <v>5492</v>
      </c>
      <c r="C32" s="14"/>
      <c r="D32" s="14">
        <v>24</v>
      </c>
      <c r="E32" s="13" t="s">
        <v>605</v>
      </c>
      <c r="F32" s="13"/>
      <c r="G32" s="13"/>
      <c r="H32" s="18" t="s">
        <v>40</v>
      </c>
      <c r="I32" s="18" t="s">
        <v>635</v>
      </c>
      <c r="J32" s="18" t="s">
        <v>1699</v>
      </c>
      <c r="K32" s="18">
        <v>0</v>
      </c>
      <c r="L32" s="18" t="s">
        <v>387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88893-1660-3142-8B41-A925789DD92B}">
  <dimension ref="A1:L68"/>
  <sheetViews>
    <sheetView zoomScaleNormal="100" workbookViewId="0">
      <selection activeCell="I7" sqref="I7"/>
    </sheetView>
  </sheetViews>
  <sheetFormatPr baseColWidth="10" defaultRowHeight="16"/>
  <cols>
    <col min="1" max="1" width="15.1640625" customWidth="1"/>
    <col min="3" max="3" width="20.83203125" customWidth="1"/>
    <col min="5" max="5" width="55" customWidth="1"/>
    <col min="9" max="9" width="23.5" customWidth="1"/>
    <col min="10" max="10" width="30.33203125" customWidth="1"/>
    <col min="11" max="11" width="26.83203125" customWidth="1"/>
    <col min="12" max="12" width="44" customWidth="1"/>
  </cols>
  <sheetData>
    <row r="1" spans="1:12" ht="8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6" t="s">
        <v>7</v>
      </c>
      <c r="I1" s="47" t="s">
        <v>8</v>
      </c>
      <c r="J1" s="47" t="s">
        <v>9</v>
      </c>
      <c r="K1" s="47" t="s">
        <v>10</v>
      </c>
      <c r="L1" s="47" t="s">
        <v>11</v>
      </c>
    </row>
    <row r="2" spans="1:12">
      <c r="A2" s="12" t="s">
        <v>47</v>
      </c>
      <c r="B2" s="22">
        <v>111908</v>
      </c>
      <c r="C2" s="22">
        <f>624686-(B2+D2)+2</f>
        <v>512741</v>
      </c>
      <c r="D2" s="22">
        <v>39</v>
      </c>
      <c r="E2" s="23" t="s">
        <v>467</v>
      </c>
      <c r="F2" s="10"/>
      <c r="G2" s="10"/>
      <c r="H2" s="18" t="s">
        <v>40</v>
      </c>
      <c r="I2" s="18" t="s">
        <v>468</v>
      </c>
      <c r="J2" s="18" t="s">
        <v>1699</v>
      </c>
      <c r="K2" s="18">
        <v>0</v>
      </c>
      <c r="L2" s="18" t="s">
        <v>213</v>
      </c>
    </row>
    <row r="3" spans="1:12">
      <c r="A3" s="12" t="s">
        <v>47</v>
      </c>
      <c r="B3" s="22">
        <v>111956</v>
      </c>
      <c r="C3" s="22">
        <f t="shared" ref="C3:C4" si="0">624686-(B3+D3)+2</f>
        <v>512693</v>
      </c>
      <c r="D3" s="22">
        <v>39</v>
      </c>
      <c r="E3" s="23" t="s">
        <v>469</v>
      </c>
      <c r="F3" s="10"/>
      <c r="G3" s="10"/>
      <c r="H3" s="18" t="s">
        <v>40</v>
      </c>
      <c r="I3" s="18" t="s">
        <v>468</v>
      </c>
      <c r="J3" s="18" t="s">
        <v>1699</v>
      </c>
      <c r="K3" s="18">
        <v>0</v>
      </c>
      <c r="L3" s="18" t="s">
        <v>213</v>
      </c>
    </row>
    <row r="4" spans="1:12">
      <c r="A4" s="12" t="s">
        <v>47</v>
      </c>
      <c r="B4" s="22">
        <v>233660</v>
      </c>
      <c r="C4" s="22">
        <f t="shared" si="0"/>
        <v>390989</v>
      </c>
      <c r="D4" s="22">
        <v>39</v>
      </c>
      <c r="E4" s="23" t="s">
        <v>470</v>
      </c>
      <c r="F4" s="10"/>
      <c r="G4" s="10"/>
      <c r="H4" s="18" t="s">
        <v>40</v>
      </c>
      <c r="I4" s="18" t="s">
        <v>471</v>
      </c>
      <c r="J4" s="18" t="s">
        <v>1698</v>
      </c>
      <c r="K4" s="18">
        <v>0</v>
      </c>
      <c r="L4" s="18" t="s">
        <v>213</v>
      </c>
    </row>
    <row r="5" spans="1:12" ht="17">
      <c r="A5" s="12">
        <v>3</v>
      </c>
      <c r="B5" s="14">
        <v>181859</v>
      </c>
      <c r="C5" s="14"/>
      <c r="D5" s="14">
        <v>39</v>
      </c>
      <c r="E5" s="13" t="s">
        <v>472</v>
      </c>
      <c r="F5" s="5"/>
      <c r="G5" s="5"/>
      <c r="H5" s="18" t="s">
        <v>40</v>
      </c>
      <c r="I5" s="18" t="s">
        <v>473</v>
      </c>
      <c r="J5" s="18" t="s">
        <v>1699</v>
      </c>
      <c r="K5" s="18">
        <v>0</v>
      </c>
      <c r="L5" s="18" t="s">
        <v>69</v>
      </c>
    </row>
    <row r="6" spans="1:12" ht="17">
      <c r="A6" s="12">
        <v>3</v>
      </c>
      <c r="B6" s="14">
        <v>181907</v>
      </c>
      <c r="C6" s="14"/>
      <c r="D6" s="14">
        <v>39</v>
      </c>
      <c r="E6" s="13" t="s">
        <v>474</v>
      </c>
      <c r="F6" s="5"/>
      <c r="G6" s="5"/>
      <c r="H6" s="18" t="s">
        <v>40</v>
      </c>
      <c r="I6" s="18" t="s">
        <v>473</v>
      </c>
      <c r="J6" s="18" t="s">
        <v>1699</v>
      </c>
      <c r="K6" s="18">
        <v>0</v>
      </c>
      <c r="L6" s="18" t="s">
        <v>69</v>
      </c>
    </row>
    <row r="7" spans="1:12" ht="17">
      <c r="A7" s="12">
        <v>3</v>
      </c>
      <c r="B7" s="14">
        <v>181967</v>
      </c>
      <c r="C7" s="14"/>
      <c r="D7" s="14">
        <v>38</v>
      </c>
      <c r="E7" s="13" t="s">
        <v>475</v>
      </c>
      <c r="F7" s="5"/>
      <c r="G7" s="5"/>
      <c r="H7" s="18" t="s">
        <v>40</v>
      </c>
      <c r="I7" s="18" t="s">
        <v>473</v>
      </c>
      <c r="J7" s="18" t="s">
        <v>1699</v>
      </c>
      <c r="K7" s="18">
        <v>0</v>
      </c>
      <c r="L7" s="18" t="s">
        <v>69</v>
      </c>
    </row>
    <row r="8" spans="1:12" ht="17">
      <c r="A8" s="12">
        <v>3</v>
      </c>
      <c r="B8" s="14">
        <v>182051</v>
      </c>
      <c r="C8" s="14"/>
      <c r="D8" s="14">
        <v>39</v>
      </c>
      <c r="E8" s="13" t="s">
        <v>476</v>
      </c>
      <c r="F8" s="5"/>
      <c r="G8" s="5"/>
      <c r="H8" s="18" t="s">
        <v>40</v>
      </c>
      <c r="I8" s="18" t="s">
        <v>473</v>
      </c>
      <c r="J8" s="18" t="s">
        <v>1699</v>
      </c>
      <c r="K8" s="18">
        <v>0</v>
      </c>
      <c r="L8" s="18" t="s">
        <v>69</v>
      </c>
    </row>
    <row r="9" spans="1:12" ht="17">
      <c r="A9" s="12">
        <v>3</v>
      </c>
      <c r="B9" s="14">
        <v>182146</v>
      </c>
      <c r="C9" s="14"/>
      <c r="D9" s="14">
        <v>39</v>
      </c>
      <c r="E9" s="13" t="s">
        <v>477</v>
      </c>
      <c r="F9" s="5"/>
      <c r="G9" s="5"/>
      <c r="H9" s="18" t="s">
        <v>40</v>
      </c>
      <c r="I9" s="18" t="s">
        <v>473</v>
      </c>
      <c r="J9" s="18" t="s">
        <v>1699</v>
      </c>
      <c r="K9" s="18">
        <v>0</v>
      </c>
      <c r="L9" s="18" t="s">
        <v>69</v>
      </c>
    </row>
    <row r="10" spans="1:12" ht="17">
      <c r="A10" s="12">
        <v>3</v>
      </c>
      <c r="B10" s="14">
        <v>803906</v>
      </c>
      <c r="C10" s="14"/>
      <c r="D10" s="14">
        <v>21</v>
      </c>
      <c r="E10" s="13" t="s">
        <v>478</v>
      </c>
      <c r="F10" s="5"/>
      <c r="G10" s="5"/>
      <c r="H10" s="18" t="s">
        <v>40</v>
      </c>
      <c r="I10" s="18" t="s">
        <v>479</v>
      </c>
      <c r="J10" s="18" t="s">
        <v>1698</v>
      </c>
      <c r="K10" s="18">
        <v>0</v>
      </c>
      <c r="L10" s="18" t="s">
        <v>480</v>
      </c>
    </row>
    <row r="11" spans="1:12" ht="17">
      <c r="A11" s="12" t="s">
        <v>95</v>
      </c>
      <c r="B11" s="14">
        <v>968980</v>
      </c>
      <c r="C11" s="14">
        <f>973066-(B11+D11)+2</f>
        <v>4064</v>
      </c>
      <c r="D11" s="14">
        <v>24</v>
      </c>
      <c r="E11" s="13" t="s">
        <v>481</v>
      </c>
      <c r="F11" s="5"/>
      <c r="G11" s="5" t="s">
        <v>15</v>
      </c>
      <c r="H11" s="18" t="s">
        <v>40</v>
      </c>
      <c r="I11" s="18" t="s">
        <v>482</v>
      </c>
      <c r="J11" s="18" t="s">
        <v>1699</v>
      </c>
      <c r="K11" s="18">
        <v>0</v>
      </c>
      <c r="L11" s="18" t="s">
        <v>387</v>
      </c>
    </row>
    <row r="12" spans="1:12" ht="17">
      <c r="A12" s="12" t="s">
        <v>95</v>
      </c>
      <c r="B12" s="14">
        <v>969010</v>
      </c>
      <c r="C12" s="14">
        <f t="shared" ref="C12:C14" si="1">973066-(B12+D12)+2</f>
        <v>4034</v>
      </c>
      <c r="D12" s="14">
        <v>24</v>
      </c>
      <c r="E12" s="13" t="s">
        <v>481</v>
      </c>
      <c r="F12" s="5"/>
      <c r="G12" s="5" t="s">
        <v>15</v>
      </c>
      <c r="H12" s="18" t="s">
        <v>40</v>
      </c>
      <c r="I12" s="18" t="s">
        <v>482</v>
      </c>
      <c r="J12" s="18" t="s">
        <v>1699</v>
      </c>
      <c r="K12" s="18">
        <v>0</v>
      </c>
      <c r="L12" s="18" t="s">
        <v>387</v>
      </c>
    </row>
    <row r="13" spans="1:12" ht="17">
      <c r="A13" s="12" t="s">
        <v>95</v>
      </c>
      <c r="B13" s="14">
        <v>969040</v>
      </c>
      <c r="C13" s="14">
        <f t="shared" si="1"/>
        <v>4004</v>
      </c>
      <c r="D13" s="14">
        <v>24</v>
      </c>
      <c r="E13" s="13" t="s">
        <v>481</v>
      </c>
      <c r="F13" s="5"/>
      <c r="G13" s="5" t="s">
        <v>15</v>
      </c>
      <c r="H13" s="18" t="s">
        <v>40</v>
      </c>
      <c r="I13" s="18" t="s">
        <v>482</v>
      </c>
      <c r="J13" s="18" t="s">
        <v>1699</v>
      </c>
      <c r="K13" s="18">
        <v>0</v>
      </c>
      <c r="L13" s="18" t="s">
        <v>387</v>
      </c>
    </row>
    <row r="14" spans="1:12" ht="17">
      <c r="A14" s="12" t="s">
        <v>95</v>
      </c>
      <c r="B14" s="14">
        <v>969070</v>
      </c>
      <c r="C14" s="14">
        <f t="shared" si="1"/>
        <v>3974</v>
      </c>
      <c r="D14" s="14">
        <v>24</v>
      </c>
      <c r="E14" s="13" t="s">
        <v>481</v>
      </c>
      <c r="F14" s="5"/>
      <c r="G14" s="5" t="s">
        <v>15</v>
      </c>
      <c r="H14" s="18" t="s">
        <v>40</v>
      </c>
      <c r="I14" s="18" t="s">
        <v>482</v>
      </c>
      <c r="J14" s="18" t="s">
        <v>1699</v>
      </c>
      <c r="K14" s="18">
        <v>0</v>
      </c>
      <c r="L14" s="18" t="s">
        <v>387</v>
      </c>
    </row>
    <row r="15" spans="1:12" ht="17">
      <c r="A15" s="12">
        <v>4</v>
      </c>
      <c r="B15" s="14">
        <v>58288</v>
      </c>
      <c r="C15" s="14"/>
      <c r="D15" s="14">
        <v>21</v>
      </c>
      <c r="E15" s="13" t="s">
        <v>483</v>
      </c>
      <c r="F15" s="5"/>
      <c r="G15" s="5"/>
      <c r="H15" s="18" t="s">
        <v>30</v>
      </c>
      <c r="I15" s="18" t="s">
        <v>484</v>
      </c>
      <c r="J15" s="18" t="s">
        <v>1699</v>
      </c>
      <c r="K15" s="18">
        <v>-617</v>
      </c>
      <c r="L15" s="18" t="s">
        <v>485</v>
      </c>
    </row>
    <row r="16" spans="1:12" ht="17">
      <c r="A16" s="12">
        <v>4</v>
      </c>
      <c r="B16" s="14">
        <v>656590</v>
      </c>
      <c r="C16" s="14"/>
      <c r="D16" s="14">
        <v>21</v>
      </c>
      <c r="E16" s="13" t="s">
        <v>486</v>
      </c>
      <c r="F16" s="5"/>
      <c r="G16" s="5"/>
      <c r="H16" s="18" t="s">
        <v>40</v>
      </c>
      <c r="I16" s="18" t="s">
        <v>487</v>
      </c>
      <c r="J16" s="18" t="s">
        <v>1698</v>
      </c>
      <c r="K16" s="18">
        <v>0</v>
      </c>
      <c r="L16" s="18" t="s">
        <v>213</v>
      </c>
    </row>
    <row r="17" spans="1:12" ht="17">
      <c r="A17" s="12" t="s">
        <v>138</v>
      </c>
      <c r="B17" s="14">
        <v>922271</v>
      </c>
      <c r="C17" s="14">
        <f>939522-(B17+D17)+2</f>
        <v>17231</v>
      </c>
      <c r="D17" s="14">
        <v>22</v>
      </c>
      <c r="E17" s="13" t="s">
        <v>488</v>
      </c>
      <c r="F17" s="5"/>
      <c r="G17" s="55"/>
      <c r="H17" s="18" t="s">
        <v>40</v>
      </c>
      <c r="I17" s="18" t="s">
        <v>489</v>
      </c>
      <c r="J17" s="18" t="s">
        <v>1699</v>
      </c>
      <c r="K17" s="18">
        <v>0</v>
      </c>
      <c r="L17" s="18" t="s">
        <v>387</v>
      </c>
    </row>
    <row r="18" spans="1:12">
      <c r="A18" s="12" t="s">
        <v>157</v>
      </c>
      <c r="B18" s="22">
        <v>162667</v>
      </c>
      <c r="C18" s="22">
        <f>1285437-(B18+D18)+2</f>
        <v>1122733</v>
      </c>
      <c r="D18" s="22">
        <v>39</v>
      </c>
      <c r="E18" s="23" t="s">
        <v>490</v>
      </c>
      <c r="F18" s="10"/>
      <c r="G18" s="10"/>
      <c r="H18" s="18" t="s">
        <v>40</v>
      </c>
      <c r="I18" s="18" t="s">
        <v>491</v>
      </c>
      <c r="J18" s="18" t="s">
        <v>1699</v>
      </c>
      <c r="K18" s="18">
        <v>0</v>
      </c>
      <c r="L18" s="18" t="s">
        <v>160</v>
      </c>
    </row>
    <row r="19" spans="1:12">
      <c r="A19" s="12" t="s">
        <v>157</v>
      </c>
      <c r="B19" s="22">
        <v>627433</v>
      </c>
      <c r="C19" s="22">
        <f>1285437-(B19+D19)+2</f>
        <v>657961</v>
      </c>
      <c r="D19" s="22">
        <v>45</v>
      </c>
      <c r="E19" s="23" t="s">
        <v>492</v>
      </c>
      <c r="F19" s="10"/>
      <c r="G19" s="10"/>
      <c r="H19" s="18" t="s">
        <v>40</v>
      </c>
      <c r="I19" s="18" t="s">
        <v>493</v>
      </c>
      <c r="J19" s="18" t="s">
        <v>1699</v>
      </c>
      <c r="K19" s="18">
        <v>0</v>
      </c>
      <c r="L19" s="18" t="s">
        <v>410</v>
      </c>
    </row>
    <row r="20" spans="1:12" ht="17">
      <c r="A20" s="12">
        <v>7</v>
      </c>
      <c r="B20" s="14">
        <v>769719</v>
      </c>
      <c r="C20" s="14"/>
      <c r="D20" s="14">
        <v>39</v>
      </c>
      <c r="E20" s="13" t="s">
        <v>494</v>
      </c>
      <c r="F20" s="5"/>
      <c r="G20" s="5"/>
      <c r="H20" s="18" t="s">
        <v>40</v>
      </c>
      <c r="I20" s="18" t="s">
        <v>495</v>
      </c>
      <c r="J20" s="18" t="s">
        <v>1698</v>
      </c>
      <c r="K20" s="18">
        <v>0</v>
      </c>
      <c r="L20" s="18" t="s">
        <v>336</v>
      </c>
    </row>
    <row r="21" spans="1:12" ht="17">
      <c r="A21" s="12">
        <v>7</v>
      </c>
      <c r="B21" s="14">
        <v>769767</v>
      </c>
      <c r="C21" s="14"/>
      <c r="D21" s="14">
        <v>39</v>
      </c>
      <c r="E21" s="13" t="s">
        <v>496</v>
      </c>
      <c r="F21" s="5"/>
      <c r="G21" s="5"/>
      <c r="H21" s="18" t="s">
        <v>40</v>
      </c>
      <c r="I21" s="18" t="s">
        <v>495</v>
      </c>
      <c r="J21" s="18" t="s">
        <v>1698</v>
      </c>
      <c r="K21" s="18">
        <v>0</v>
      </c>
      <c r="L21" s="18" t="s">
        <v>336</v>
      </c>
    </row>
    <row r="22" spans="1:12" ht="17">
      <c r="A22" s="12">
        <v>8</v>
      </c>
      <c r="B22" s="14">
        <v>1006367</v>
      </c>
      <c r="C22" s="14"/>
      <c r="D22" s="14">
        <v>14</v>
      </c>
      <c r="E22" s="13" t="s">
        <v>497</v>
      </c>
      <c r="F22" s="5"/>
      <c r="G22" s="5"/>
      <c r="H22" s="18" t="s">
        <v>16</v>
      </c>
      <c r="I22" s="18" t="s">
        <v>498</v>
      </c>
      <c r="J22" s="18" t="s">
        <v>1699</v>
      </c>
      <c r="K22" s="18">
        <v>801</v>
      </c>
      <c r="L22" s="18" t="s">
        <v>499</v>
      </c>
    </row>
    <row r="23" spans="1:12" ht="17">
      <c r="A23" s="12">
        <v>8</v>
      </c>
      <c r="B23" s="14">
        <v>1214058</v>
      </c>
      <c r="C23" s="14"/>
      <c r="D23" s="14">
        <v>33</v>
      </c>
      <c r="E23" s="13" t="s">
        <v>500</v>
      </c>
      <c r="F23" s="5"/>
      <c r="G23" s="5"/>
      <c r="H23" s="18" t="s">
        <v>40</v>
      </c>
      <c r="I23" s="18" t="s">
        <v>501</v>
      </c>
      <c r="J23" s="18" t="s">
        <v>1698</v>
      </c>
      <c r="K23" s="18">
        <v>0</v>
      </c>
      <c r="L23" s="18" t="s">
        <v>502</v>
      </c>
    </row>
    <row r="24" spans="1:12" ht="34">
      <c r="A24" s="12">
        <v>8</v>
      </c>
      <c r="B24" s="14">
        <v>1214127</v>
      </c>
      <c r="C24" s="14"/>
      <c r="D24" s="14">
        <v>45</v>
      </c>
      <c r="E24" s="13" t="s">
        <v>503</v>
      </c>
      <c r="F24" s="5"/>
      <c r="G24" s="5"/>
      <c r="H24" s="18" t="s">
        <v>40</v>
      </c>
      <c r="I24" s="18" t="s">
        <v>501</v>
      </c>
      <c r="J24" s="18" t="s">
        <v>1698</v>
      </c>
      <c r="K24" s="18">
        <v>0</v>
      </c>
      <c r="L24" s="18" t="s">
        <v>502</v>
      </c>
    </row>
    <row r="25" spans="1:12" ht="17">
      <c r="A25" s="12">
        <v>8</v>
      </c>
      <c r="B25" s="14">
        <v>1219701</v>
      </c>
      <c r="C25" s="14"/>
      <c r="D25" s="14">
        <v>43</v>
      </c>
      <c r="E25" s="13" t="s">
        <v>504</v>
      </c>
      <c r="F25" s="5" t="s">
        <v>15</v>
      </c>
      <c r="G25" s="5"/>
      <c r="H25" s="48" t="s">
        <v>30</v>
      </c>
      <c r="I25" s="48" t="s">
        <v>1492</v>
      </c>
      <c r="J25" s="48" t="s">
        <v>1699</v>
      </c>
      <c r="K25" s="48">
        <v>-14604</v>
      </c>
      <c r="L25" s="48" t="s">
        <v>1493</v>
      </c>
    </row>
    <row r="26" spans="1:12" ht="17">
      <c r="A26" s="12" t="s">
        <v>234</v>
      </c>
      <c r="B26" s="14">
        <v>1295151</v>
      </c>
      <c r="C26" s="14">
        <f>1305774-(B26+D26)+2</f>
        <v>10595</v>
      </c>
      <c r="D26" s="14">
        <v>30</v>
      </c>
      <c r="E26" s="13" t="s">
        <v>505</v>
      </c>
      <c r="F26" s="5"/>
      <c r="G26" s="5"/>
      <c r="H26" s="18" t="s">
        <v>40</v>
      </c>
      <c r="I26" s="18" t="s">
        <v>506</v>
      </c>
      <c r="J26" s="18" t="s">
        <v>1699</v>
      </c>
      <c r="K26" s="18">
        <v>0</v>
      </c>
      <c r="L26" s="18" t="s">
        <v>387</v>
      </c>
    </row>
    <row r="27" spans="1:12" ht="17">
      <c r="A27" s="12" t="s">
        <v>234</v>
      </c>
      <c r="B27" s="14">
        <v>1295187</v>
      </c>
      <c r="C27" s="14">
        <f t="shared" ref="C27:C31" si="2">1305774-(B27+D27)+2</f>
        <v>10562</v>
      </c>
      <c r="D27" s="14">
        <v>27</v>
      </c>
      <c r="E27" s="13" t="s">
        <v>507</v>
      </c>
      <c r="F27" s="5"/>
      <c r="G27" s="5"/>
      <c r="H27" s="18" t="s">
        <v>40</v>
      </c>
      <c r="I27" s="18" t="s">
        <v>506</v>
      </c>
      <c r="J27" s="18" t="s">
        <v>1699</v>
      </c>
      <c r="K27" s="18">
        <v>0</v>
      </c>
      <c r="L27" s="18" t="s">
        <v>387</v>
      </c>
    </row>
    <row r="28" spans="1:12" ht="17">
      <c r="A28" s="12" t="s">
        <v>234</v>
      </c>
      <c r="B28" s="14">
        <v>1295217</v>
      </c>
      <c r="C28" s="14">
        <f t="shared" si="2"/>
        <v>10532</v>
      </c>
      <c r="D28" s="14">
        <v>27</v>
      </c>
      <c r="E28" s="13" t="s">
        <v>507</v>
      </c>
      <c r="F28" s="5"/>
      <c r="G28" s="5"/>
      <c r="H28" s="18" t="s">
        <v>40</v>
      </c>
      <c r="I28" s="18" t="s">
        <v>506</v>
      </c>
      <c r="J28" s="18" t="s">
        <v>1699</v>
      </c>
      <c r="K28" s="18">
        <v>0</v>
      </c>
      <c r="L28" s="18" t="s">
        <v>387</v>
      </c>
    </row>
    <row r="29" spans="1:12" ht="17">
      <c r="A29" s="12" t="s">
        <v>234</v>
      </c>
      <c r="B29" s="14">
        <v>1295247</v>
      </c>
      <c r="C29" s="14">
        <f t="shared" si="2"/>
        <v>10502</v>
      </c>
      <c r="D29" s="14">
        <v>27</v>
      </c>
      <c r="E29" s="13" t="s">
        <v>507</v>
      </c>
      <c r="F29" s="5"/>
      <c r="G29" s="5"/>
      <c r="H29" s="18" t="s">
        <v>40</v>
      </c>
      <c r="I29" s="18" t="s">
        <v>506</v>
      </c>
      <c r="J29" s="18" t="s">
        <v>1699</v>
      </c>
      <c r="K29" s="18">
        <v>0</v>
      </c>
      <c r="L29" s="18" t="s">
        <v>387</v>
      </c>
    </row>
    <row r="30" spans="1:12" ht="17">
      <c r="A30" s="12" t="s">
        <v>234</v>
      </c>
      <c r="B30" s="14">
        <v>1295277</v>
      </c>
      <c r="C30" s="14">
        <f t="shared" si="2"/>
        <v>10472</v>
      </c>
      <c r="D30" s="14">
        <v>27</v>
      </c>
      <c r="E30" s="13" t="s">
        <v>507</v>
      </c>
      <c r="F30" s="5"/>
      <c r="G30" s="5"/>
      <c r="H30" s="18" t="s">
        <v>40</v>
      </c>
      <c r="I30" s="18" t="s">
        <v>506</v>
      </c>
      <c r="J30" s="18" t="s">
        <v>1699</v>
      </c>
      <c r="K30" s="18">
        <v>0</v>
      </c>
      <c r="L30" s="18" t="s">
        <v>387</v>
      </c>
    </row>
    <row r="31" spans="1:12" ht="17">
      <c r="A31" s="12" t="s">
        <v>234</v>
      </c>
      <c r="B31" s="14">
        <v>1295343</v>
      </c>
      <c r="C31" s="14">
        <f t="shared" si="2"/>
        <v>10409</v>
      </c>
      <c r="D31" s="14">
        <v>24</v>
      </c>
      <c r="E31" s="13" t="s">
        <v>481</v>
      </c>
      <c r="F31" s="5"/>
      <c r="G31" s="5"/>
      <c r="H31" s="18" t="s">
        <v>40</v>
      </c>
      <c r="I31" s="18" t="s">
        <v>506</v>
      </c>
      <c r="J31" s="18" t="s">
        <v>1699</v>
      </c>
      <c r="K31" s="18">
        <v>0</v>
      </c>
      <c r="L31" s="18" t="s">
        <v>387</v>
      </c>
    </row>
    <row r="32" spans="1:12" ht="17">
      <c r="A32" s="12" t="s">
        <v>272</v>
      </c>
      <c r="B32" s="14">
        <v>230376</v>
      </c>
      <c r="C32" s="14">
        <f>1355523-(B32+D32)+2</f>
        <v>1125110</v>
      </c>
      <c r="D32" s="14">
        <v>39</v>
      </c>
      <c r="E32" s="13" t="s">
        <v>508</v>
      </c>
      <c r="F32" s="5"/>
      <c r="G32" s="5"/>
      <c r="H32" s="18" t="s">
        <v>40</v>
      </c>
      <c r="I32" s="18" t="s">
        <v>509</v>
      </c>
      <c r="J32" s="18" t="s">
        <v>1698</v>
      </c>
      <c r="K32" s="18">
        <v>0</v>
      </c>
      <c r="L32" s="18" t="s">
        <v>213</v>
      </c>
    </row>
    <row r="33" spans="1:12" ht="17">
      <c r="A33" s="12" t="s">
        <v>272</v>
      </c>
      <c r="B33" s="14">
        <v>230424</v>
      </c>
      <c r="C33" s="14">
        <f t="shared" ref="C33:C34" si="3">1355523-(B33+D33)+2</f>
        <v>1125062</v>
      </c>
      <c r="D33" s="14">
        <v>39</v>
      </c>
      <c r="E33" s="13" t="s">
        <v>510</v>
      </c>
      <c r="F33" s="5"/>
      <c r="G33" s="5"/>
      <c r="H33" s="18" t="s">
        <v>40</v>
      </c>
      <c r="I33" s="18" t="s">
        <v>509</v>
      </c>
      <c r="J33" s="18" t="s">
        <v>1698</v>
      </c>
      <c r="K33" s="18">
        <v>0</v>
      </c>
      <c r="L33" s="18" t="s">
        <v>213</v>
      </c>
    </row>
    <row r="34" spans="1:12" ht="17">
      <c r="A34" s="12" t="s">
        <v>272</v>
      </c>
      <c r="B34" s="14">
        <v>339827</v>
      </c>
      <c r="C34" s="14">
        <f t="shared" si="3"/>
        <v>1015673</v>
      </c>
      <c r="D34" s="14">
        <v>25</v>
      </c>
      <c r="E34" s="13" t="s">
        <v>511</v>
      </c>
      <c r="F34" s="5"/>
      <c r="G34" s="5"/>
      <c r="H34" s="18" t="s">
        <v>16</v>
      </c>
      <c r="I34" s="18" t="s">
        <v>512</v>
      </c>
      <c r="J34" s="18" t="s">
        <v>1699</v>
      </c>
      <c r="K34" s="18">
        <v>1336</v>
      </c>
      <c r="L34" s="18" t="s">
        <v>279</v>
      </c>
    </row>
    <row r="35" spans="1:12" ht="17">
      <c r="A35" s="12">
        <v>12</v>
      </c>
      <c r="B35" s="14">
        <v>938660</v>
      </c>
      <c r="C35" s="14"/>
      <c r="D35" s="14">
        <v>26</v>
      </c>
      <c r="E35" s="13" t="s">
        <v>513</v>
      </c>
      <c r="F35" s="5"/>
      <c r="G35" s="5"/>
      <c r="H35" s="18" t="s">
        <v>30</v>
      </c>
      <c r="I35" s="18" t="s">
        <v>514</v>
      </c>
      <c r="J35" s="18" t="s">
        <v>1698</v>
      </c>
      <c r="K35" s="18">
        <v>-798</v>
      </c>
      <c r="L35" s="18" t="s">
        <v>213</v>
      </c>
    </row>
    <row r="36" spans="1:12" ht="17">
      <c r="A36" s="12" t="s">
        <v>314</v>
      </c>
      <c r="B36" s="14">
        <v>534006</v>
      </c>
      <c r="C36" s="14">
        <f>2139015-(B36+D36)+2</f>
        <v>1604969</v>
      </c>
      <c r="D36" s="14">
        <v>42</v>
      </c>
      <c r="E36" s="13" t="s">
        <v>515</v>
      </c>
      <c r="F36" s="5"/>
      <c r="G36" s="5"/>
      <c r="H36" s="18" t="s">
        <v>30</v>
      </c>
      <c r="I36" s="18" t="s">
        <v>516</v>
      </c>
      <c r="J36" s="18" t="s">
        <v>1699</v>
      </c>
      <c r="K36" s="18">
        <v>-736</v>
      </c>
      <c r="L36" s="18" t="s">
        <v>517</v>
      </c>
    </row>
    <row r="37" spans="1:12" ht="17">
      <c r="A37" s="12" t="s">
        <v>314</v>
      </c>
      <c r="B37" s="14">
        <v>534097</v>
      </c>
      <c r="C37" s="14">
        <f t="shared" ref="C37:C41" si="4">2139015-(B37+D37)+2</f>
        <v>1604878</v>
      </c>
      <c r="D37" s="14">
        <v>42</v>
      </c>
      <c r="E37" s="13" t="s">
        <v>518</v>
      </c>
      <c r="F37" s="5"/>
      <c r="G37" s="5"/>
      <c r="H37" s="18" t="s">
        <v>30</v>
      </c>
      <c r="I37" s="18" t="s">
        <v>516</v>
      </c>
      <c r="J37" s="18" t="s">
        <v>1699</v>
      </c>
      <c r="K37" s="18">
        <f>(C37-1604233)*-1</f>
        <v>-645</v>
      </c>
      <c r="L37" s="18" t="s">
        <v>517</v>
      </c>
    </row>
    <row r="38" spans="1:12" ht="17">
      <c r="A38" s="12" t="s">
        <v>314</v>
      </c>
      <c r="B38" s="14">
        <v>534149</v>
      </c>
      <c r="C38" s="14">
        <f t="shared" si="4"/>
        <v>1604826</v>
      </c>
      <c r="D38" s="14">
        <v>42</v>
      </c>
      <c r="E38" s="13" t="s">
        <v>519</v>
      </c>
      <c r="F38" s="5"/>
      <c r="G38" s="5"/>
      <c r="H38" s="18" t="s">
        <v>30</v>
      </c>
      <c r="I38" s="18" t="s">
        <v>516</v>
      </c>
      <c r="J38" s="18" t="s">
        <v>1699</v>
      </c>
      <c r="K38" s="18">
        <f t="shared" ref="K38:K39" si="5">(C38-1604233)*-1</f>
        <v>-593</v>
      </c>
      <c r="L38" s="18" t="s">
        <v>517</v>
      </c>
    </row>
    <row r="39" spans="1:12" ht="17">
      <c r="A39" s="12" t="s">
        <v>314</v>
      </c>
      <c r="B39" s="14">
        <v>534201</v>
      </c>
      <c r="C39" s="14">
        <f t="shared" si="4"/>
        <v>1604774</v>
      </c>
      <c r="D39" s="14">
        <v>42</v>
      </c>
      <c r="E39" s="13" t="s">
        <v>520</v>
      </c>
      <c r="F39" s="5"/>
      <c r="G39" s="5"/>
      <c r="H39" s="18" t="s">
        <v>30</v>
      </c>
      <c r="I39" s="18" t="s">
        <v>516</v>
      </c>
      <c r="J39" s="18" t="s">
        <v>1699</v>
      </c>
      <c r="K39" s="18">
        <f t="shared" si="5"/>
        <v>-541</v>
      </c>
      <c r="L39" s="18" t="s">
        <v>517</v>
      </c>
    </row>
    <row r="40" spans="1:12" ht="17">
      <c r="A40" s="12" t="s">
        <v>314</v>
      </c>
      <c r="B40" s="14">
        <v>680715</v>
      </c>
      <c r="C40" s="14">
        <f t="shared" si="4"/>
        <v>1458287</v>
      </c>
      <c r="D40" s="14">
        <v>15</v>
      </c>
      <c r="E40" s="13" t="s">
        <v>521</v>
      </c>
      <c r="F40" s="5"/>
      <c r="G40" s="5"/>
      <c r="H40" s="18" t="s">
        <v>16</v>
      </c>
      <c r="I40" s="18" t="s">
        <v>522</v>
      </c>
      <c r="J40" s="18" t="s">
        <v>1699</v>
      </c>
      <c r="K40" s="18">
        <v>159</v>
      </c>
      <c r="L40" s="18" t="s">
        <v>523</v>
      </c>
    </row>
    <row r="41" spans="1:12" ht="17">
      <c r="A41" s="12" t="s">
        <v>314</v>
      </c>
      <c r="B41" s="14">
        <v>1612598</v>
      </c>
      <c r="C41" s="14">
        <f t="shared" si="4"/>
        <v>526380</v>
      </c>
      <c r="D41" s="14">
        <v>39</v>
      </c>
      <c r="E41" s="13" t="s">
        <v>524</v>
      </c>
      <c r="F41" s="5"/>
      <c r="G41" s="5"/>
      <c r="H41" s="18" t="s">
        <v>40</v>
      </c>
      <c r="I41" s="18" t="s">
        <v>525</v>
      </c>
      <c r="J41" s="18" t="s">
        <v>1698</v>
      </c>
      <c r="K41" s="18">
        <v>0</v>
      </c>
      <c r="L41" s="18" t="s">
        <v>526</v>
      </c>
    </row>
    <row r="42" spans="1:12" ht="17">
      <c r="A42" s="12">
        <v>13</v>
      </c>
      <c r="B42" s="14">
        <v>1811168</v>
      </c>
      <c r="C42" s="14"/>
      <c r="D42" s="14">
        <v>39</v>
      </c>
      <c r="E42" s="13" t="s">
        <v>527</v>
      </c>
      <c r="F42" s="5"/>
      <c r="G42" s="5"/>
      <c r="H42" s="18" t="s">
        <v>40</v>
      </c>
      <c r="I42" s="18" t="s">
        <v>528</v>
      </c>
      <c r="J42" s="18" t="s">
        <v>1699</v>
      </c>
      <c r="K42" s="18">
        <v>0</v>
      </c>
      <c r="L42" s="18" t="s">
        <v>336</v>
      </c>
    </row>
    <row r="43" spans="1:12" ht="17">
      <c r="A43" s="12" t="s">
        <v>351</v>
      </c>
      <c r="B43" s="14">
        <v>1048920</v>
      </c>
      <c r="C43" s="14">
        <f>2682863-(B43+D43)+2</f>
        <v>1633914</v>
      </c>
      <c r="D43" s="14">
        <v>31</v>
      </c>
      <c r="E43" s="13" t="s">
        <v>529</v>
      </c>
      <c r="F43" s="5"/>
      <c r="G43" s="5"/>
      <c r="H43" s="18" t="s">
        <v>16</v>
      </c>
      <c r="I43" s="18" t="s">
        <v>530</v>
      </c>
      <c r="J43" s="18" t="s">
        <v>1699</v>
      </c>
      <c r="K43" s="18">
        <v>858</v>
      </c>
      <c r="L43" s="18" t="s">
        <v>531</v>
      </c>
    </row>
    <row r="44" spans="1:12" ht="17">
      <c r="A44" s="12" t="s">
        <v>351</v>
      </c>
      <c r="B44" s="14">
        <v>2338700</v>
      </c>
      <c r="C44" s="14">
        <f>2682863-(B44+D44)+2</f>
        <v>344144</v>
      </c>
      <c r="D44" s="14">
        <v>21</v>
      </c>
      <c r="E44" s="13" t="s">
        <v>532</v>
      </c>
      <c r="F44" s="5"/>
      <c r="G44" s="5"/>
      <c r="H44" s="18" t="s">
        <v>16</v>
      </c>
      <c r="I44" s="18" t="s">
        <v>533</v>
      </c>
      <c r="J44" s="18" t="s">
        <v>1699</v>
      </c>
      <c r="K44" s="18">
        <v>313</v>
      </c>
      <c r="L44" s="18" t="s">
        <v>213</v>
      </c>
    </row>
    <row r="45" spans="1:12" ht="17">
      <c r="A45" s="12">
        <v>14</v>
      </c>
      <c r="B45" s="14">
        <v>773312</v>
      </c>
      <c r="C45" s="14"/>
      <c r="D45" s="14">
        <v>18</v>
      </c>
      <c r="E45" s="13" t="s">
        <v>534</v>
      </c>
      <c r="F45" s="5"/>
      <c r="G45" s="5"/>
      <c r="H45" s="18" t="s">
        <v>40</v>
      </c>
      <c r="I45" s="18" t="s">
        <v>535</v>
      </c>
      <c r="J45" s="18" t="s">
        <v>1699</v>
      </c>
      <c r="K45" s="18">
        <v>0</v>
      </c>
      <c r="L45" s="18" t="s">
        <v>438</v>
      </c>
    </row>
    <row r="46" spans="1:12" ht="17">
      <c r="A46" s="12" t="s">
        <v>369</v>
      </c>
      <c r="B46" s="14">
        <v>2750162</v>
      </c>
      <c r="C46" s="14">
        <f>3114538-(B46+D46)+2</f>
        <v>364364</v>
      </c>
      <c r="D46" s="14">
        <v>14</v>
      </c>
      <c r="E46" s="13" t="s">
        <v>536</v>
      </c>
      <c r="F46" s="5"/>
      <c r="G46" s="5"/>
      <c r="H46" s="18" t="s">
        <v>40</v>
      </c>
      <c r="I46" s="18" t="s">
        <v>537</v>
      </c>
      <c r="J46" s="18" t="s">
        <v>1699</v>
      </c>
      <c r="K46" s="18">
        <v>0</v>
      </c>
      <c r="L46" s="18" t="s">
        <v>538</v>
      </c>
    </row>
    <row r="47" spans="1:12" ht="17">
      <c r="A47" s="12" t="s">
        <v>369</v>
      </c>
      <c r="B47" s="14">
        <v>2775751</v>
      </c>
      <c r="C47" s="14">
        <f t="shared" ref="C47:C49" si="6">3114538-(B47+D47)+2</f>
        <v>338747</v>
      </c>
      <c r="D47" s="14">
        <v>42</v>
      </c>
      <c r="E47" s="13" t="s">
        <v>539</v>
      </c>
      <c r="F47" s="5"/>
      <c r="G47" s="5"/>
      <c r="H47" s="18" t="s">
        <v>16</v>
      </c>
      <c r="I47" s="18" t="s">
        <v>540</v>
      </c>
      <c r="J47" s="18" t="s">
        <v>1698</v>
      </c>
      <c r="K47" s="18">
        <f>C47-337763</f>
        <v>984</v>
      </c>
      <c r="L47" s="18" t="s">
        <v>541</v>
      </c>
    </row>
    <row r="48" spans="1:12" ht="34">
      <c r="A48" s="12" t="s">
        <v>369</v>
      </c>
      <c r="B48" s="14">
        <v>2775815</v>
      </c>
      <c r="C48" s="14">
        <f t="shared" si="6"/>
        <v>338682</v>
      </c>
      <c r="D48" s="14">
        <v>43</v>
      </c>
      <c r="E48" s="13" t="s">
        <v>542</v>
      </c>
      <c r="F48" s="5"/>
      <c r="G48" s="5"/>
      <c r="H48" s="18" t="s">
        <v>16</v>
      </c>
      <c r="I48" s="18" t="s">
        <v>540</v>
      </c>
      <c r="J48" s="18" t="s">
        <v>1698</v>
      </c>
      <c r="K48" s="18">
        <f>C48-337763</f>
        <v>919</v>
      </c>
      <c r="L48" s="18" t="s">
        <v>541</v>
      </c>
    </row>
    <row r="49" spans="1:12" ht="17">
      <c r="A49" s="12" t="s">
        <v>369</v>
      </c>
      <c r="B49" s="14">
        <v>3103228</v>
      </c>
      <c r="C49" s="14">
        <f t="shared" si="6"/>
        <v>11273</v>
      </c>
      <c r="D49" s="14">
        <v>39</v>
      </c>
      <c r="E49" s="13" t="s">
        <v>543</v>
      </c>
      <c r="F49" s="5"/>
      <c r="G49" s="5"/>
      <c r="H49" s="18" t="s">
        <v>16</v>
      </c>
      <c r="I49" s="18" t="s">
        <v>544</v>
      </c>
      <c r="J49" s="18" t="s">
        <v>1699</v>
      </c>
      <c r="K49" s="18">
        <v>682</v>
      </c>
      <c r="L49" s="18" t="s">
        <v>545</v>
      </c>
    </row>
    <row r="50" spans="1:12" ht="17">
      <c r="A50" s="12" t="s">
        <v>546</v>
      </c>
      <c r="B50" s="14">
        <v>70904</v>
      </c>
      <c r="C50" s="14">
        <v>4946</v>
      </c>
      <c r="D50" s="14">
        <v>18</v>
      </c>
      <c r="E50" s="13" t="s">
        <v>547</v>
      </c>
      <c r="F50" s="5"/>
      <c r="G50" s="5"/>
      <c r="H50" s="18" t="s">
        <v>40</v>
      </c>
      <c r="I50" s="18" t="s">
        <v>548</v>
      </c>
      <c r="J50" s="18" t="s">
        <v>1699</v>
      </c>
      <c r="K50" s="18">
        <v>0</v>
      </c>
      <c r="L50" s="18" t="s">
        <v>387</v>
      </c>
    </row>
    <row r="51" spans="1:12" ht="17">
      <c r="A51" s="12" t="s">
        <v>549</v>
      </c>
      <c r="B51" s="14">
        <v>38682</v>
      </c>
      <c r="C51" s="14">
        <v>2940</v>
      </c>
      <c r="D51" s="14">
        <v>30</v>
      </c>
      <c r="E51" s="13" t="s">
        <v>505</v>
      </c>
      <c r="F51" s="5"/>
      <c r="G51" s="5"/>
      <c r="H51" s="18" t="s">
        <v>40</v>
      </c>
      <c r="I51" s="18" t="s">
        <v>550</v>
      </c>
      <c r="J51" s="18" t="s">
        <v>1699</v>
      </c>
      <c r="K51" s="18">
        <v>0</v>
      </c>
      <c r="L51" s="18" t="s">
        <v>387</v>
      </c>
    </row>
    <row r="52" spans="1:12" ht="17">
      <c r="A52" s="12" t="s">
        <v>549</v>
      </c>
      <c r="B52" s="14">
        <v>38709</v>
      </c>
      <c r="C52" s="14">
        <v>2916</v>
      </c>
      <c r="D52" s="14">
        <v>27</v>
      </c>
      <c r="E52" s="13" t="s">
        <v>507</v>
      </c>
      <c r="F52" s="5"/>
      <c r="G52" s="5"/>
      <c r="H52" s="18" t="s">
        <v>40</v>
      </c>
      <c r="I52" s="18" t="s">
        <v>550</v>
      </c>
      <c r="J52" s="18" t="s">
        <v>1699</v>
      </c>
      <c r="K52" s="18">
        <v>0</v>
      </c>
      <c r="L52" s="18" t="s">
        <v>387</v>
      </c>
    </row>
    <row r="53" spans="1:12" ht="17">
      <c r="A53" s="12" t="s">
        <v>549</v>
      </c>
      <c r="B53" s="14">
        <v>38739</v>
      </c>
      <c r="C53" s="14">
        <v>2886</v>
      </c>
      <c r="D53" s="14">
        <v>27</v>
      </c>
      <c r="E53" s="13" t="s">
        <v>507</v>
      </c>
      <c r="F53" s="5"/>
      <c r="G53" s="5"/>
      <c r="H53" s="18" t="s">
        <v>40</v>
      </c>
      <c r="I53" s="18" t="s">
        <v>550</v>
      </c>
      <c r="J53" s="18" t="s">
        <v>1699</v>
      </c>
      <c r="K53" s="18">
        <v>0</v>
      </c>
      <c r="L53" s="18" t="s">
        <v>387</v>
      </c>
    </row>
    <row r="54" spans="1:12" ht="17">
      <c r="A54" s="12" t="s">
        <v>549</v>
      </c>
      <c r="B54" s="14">
        <v>38769</v>
      </c>
      <c r="C54" s="14">
        <v>2856</v>
      </c>
      <c r="D54" s="14">
        <v>27</v>
      </c>
      <c r="E54" s="13" t="s">
        <v>507</v>
      </c>
      <c r="F54" s="5"/>
      <c r="G54" s="5"/>
      <c r="H54" s="18" t="s">
        <v>40</v>
      </c>
      <c r="I54" s="18" t="s">
        <v>550</v>
      </c>
      <c r="J54" s="18" t="s">
        <v>1699</v>
      </c>
      <c r="K54" s="18">
        <v>0</v>
      </c>
      <c r="L54" s="18" t="s">
        <v>387</v>
      </c>
    </row>
    <row r="55" spans="1:12" ht="17">
      <c r="A55" s="12" t="s">
        <v>549</v>
      </c>
      <c r="B55" s="14">
        <v>38799</v>
      </c>
      <c r="C55" s="14">
        <v>2826</v>
      </c>
      <c r="D55" s="14">
        <v>27</v>
      </c>
      <c r="E55" s="13" t="s">
        <v>507</v>
      </c>
      <c r="F55" s="5"/>
      <c r="G55" s="5"/>
      <c r="H55" s="18" t="s">
        <v>40</v>
      </c>
      <c r="I55" s="18" t="s">
        <v>550</v>
      </c>
      <c r="J55" s="18" t="s">
        <v>1699</v>
      </c>
      <c r="K55" s="18">
        <v>0</v>
      </c>
      <c r="L55" s="18" t="s">
        <v>387</v>
      </c>
    </row>
    <row r="56" spans="1:12" ht="17">
      <c r="A56" s="12" t="s">
        <v>549</v>
      </c>
      <c r="B56" s="14">
        <v>38881</v>
      </c>
      <c r="C56" s="14">
        <v>2748</v>
      </c>
      <c r="D56" s="14">
        <v>24</v>
      </c>
      <c r="E56" s="13" t="s">
        <v>481</v>
      </c>
      <c r="F56" s="5"/>
      <c r="G56" s="5"/>
      <c r="H56" s="18" t="s">
        <v>40</v>
      </c>
      <c r="I56" s="18" t="s">
        <v>550</v>
      </c>
      <c r="J56" s="18" t="s">
        <v>1699</v>
      </c>
      <c r="K56" s="18">
        <v>0</v>
      </c>
      <c r="L56" s="18" t="s">
        <v>387</v>
      </c>
    </row>
    <row r="57" spans="1:12" ht="17">
      <c r="A57" s="12" t="s">
        <v>551</v>
      </c>
      <c r="B57" s="14">
        <v>17156</v>
      </c>
      <c r="C57" s="14">
        <v>5334</v>
      </c>
      <c r="D57" s="14">
        <v>14</v>
      </c>
      <c r="E57" s="13" t="s">
        <v>552</v>
      </c>
      <c r="F57" s="5"/>
      <c r="G57" s="5"/>
      <c r="H57" s="18" t="s">
        <v>30</v>
      </c>
      <c r="I57" s="18" t="s">
        <v>553</v>
      </c>
      <c r="J57" s="18" t="s">
        <v>1698</v>
      </c>
      <c r="K57" s="18">
        <v>-716</v>
      </c>
      <c r="L57" s="18" t="s">
        <v>554</v>
      </c>
    </row>
    <row r="58" spans="1:12" ht="17">
      <c r="A58" s="12" t="s">
        <v>555</v>
      </c>
      <c r="B58" s="14">
        <v>16</v>
      </c>
      <c r="C58" s="14">
        <v>3779</v>
      </c>
      <c r="D58" s="14">
        <v>39</v>
      </c>
      <c r="E58" s="13" t="s">
        <v>556</v>
      </c>
      <c r="F58" s="5"/>
      <c r="G58" s="5"/>
      <c r="H58" s="18" t="s">
        <v>13</v>
      </c>
      <c r="I58" s="18"/>
      <c r="J58" s="18"/>
      <c r="K58" s="18"/>
      <c r="L58" s="18"/>
    </row>
    <row r="59" spans="1:12" ht="17">
      <c r="A59" s="12" t="s">
        <v>555</v>
      </c>
      <c r="B59" s="14">
        <v>2394</v>
      </c>
      <c r="C59" s="14">
        <v>1410</v>
      </c>
      <c r="D59" s="14">
        <v>30</v>
      </c>
      <c r="E59" s="13" t="s">
        <v>557</v>
      </c>
      <c r="F59" s="5"/>
      <c r="G59" s="5"/>
      <c r="H59" s="18" t="s">
        <v>13</v>
      </c>
      <c r="I59" s="18"/>
      <c r="J59" s="18"/>
      <c r="K59" s="18"/>
      <c r="L59" s="18"/>
    </row>
    <row r="60" spans="1:12" ht="17">
      <c r="A60" s="12" t="s">
        <v>558</v>
      </c>
      <c r="B60" s="14">
        <v>1506</v>
      </c>
      <c r="C60" s="14"/>
      <c r="D60" s="14">
        <v>30</v>
      </c>
      <c r="E60" s="13" t="s">
        <v>505</v>
      </c>
      <c r="F60" s="5"/>
      <c r="G60" s="5"/>
      <c r="H60" s="18" t="s">
        <v>40</v>
      </c>
      <c r="I60" s="18" t="s">
        <v>559</v>
      </c>
      <c r="J60" s="18" t="s">
        <v>1699</v>
      </c>
      <c r="K60" s="18">
        <v>0</v>
      </c>
      <c r="L60" s="18" t="s">
        <v>387</v>
      </c>
    </row>
    <row r="61" spans="1:12" ht="17">
      <c r="A61" s="12" t="s">
        <v>558</v>
      </c>
      <c r="B61" s="14">
        <v>1542</v>
      </c>
      <c r="C61" s="14"/>
      <c r="D61" s="14">
        <v>32</v>
      </c>
      <c r="E61" s="13" t="s">
        <v>560</v>
      </c>
      <c r="F61" s="5"/>
      <c r="G61" s="5"/>
      <c r="H61" s="18" t="s">
        <v>40</v>
      </c>
      <c r="I61" s="18" t="s">
        <v>559</v>
      </c>
      <c r="J61" s="18" t="s">
        <v>1699</v>
      </c>
      <c r="K61" s="18">
        <v>0</v>
      </c>
      <c r="L61" s="18" t="s">
        <v>387</v>
      </c>
    </row>
    <row r="62" spans="1:12" ht="17">
      <c r="A62" s="12" t="s">
        <v>558</v>
      </c>
      <c r="B62" s="14">
        <v>1577</v>
      </c>
      <c r="C62" s="14"/>
      <c r="D62" s="14">
        <v>27</v>
      </c>
      <c r="E62" s="13" t="s">
        <v>507</v>
      </c>
      <c r="F62" s="5"/>
      <c r="G62" s="5"/>
      <c r="H62" s="18" t="s">
        <v>40</v>
      </c>
      <c r="I62" s="18" t="s">
        <v>559</v>
      </c>
      <c r="J62" s="18" t="s">
        <v>1699</v>
      </c>
      <c r="K62" s="18">
        <v>0</v>
      </c>
      <c r="L62" s="18" t="s">
        <v>387</v>
      </c>
    </row>
    <row r="63" spans="1:12" ht="17">
      <c r="A63" s="12" t="s">
        <v>558</v>
      </c>
      <c r="B63" s="14">
        <v>1607</v>
      </c>
      <c r="C63" s="14"/>
      <c r="D63" s="14">
        <v>27</v>
      </c>
      <c r="E63" s="13" t="s">
        <v>507</v>
      </c>
      <c r="F63" s="5"/>
      <c r="G63" s="5"/>
      <c r="H63" s="18" t="s">
        <v>40</v>
      </c>
      <c r="I63" s="18" t="s">
        <v>559</v>
      </c>
      <c r="J63" s="18" t="s">
        <v>1699</v>
      </c>
      <c r="K63" s="18">
        <v>0</v>
      </c>
      <c r="L63" s="18" t="s">
        <v>387</v>
      </c>
    </row>
    <row r="64" spans="1:12" ht="17">
      <c r="A64" s="12" t="s">
        <v>558</v>
      </c>
      <c r="B64" s="14">
        <v>1637</v>
      </c>
      <c r="C64" s="14"/>
      <c r="D64" s="14">
        <v>27</v>
      </c>
      <c r="E64" s="13" t="s">
        <v>507</v>
      </c>
      <c r="F64" s="5"/>
      <c r="G64" s="5"/>
      <c r="H64" s="18" t="s">
        <v>40</v>
      </c>
      <c r="I64" s="18" t="s">
        <v>559</v>
      </c>
      <c r="J64" s="18" t="s">
        <v>1699</v>
      </c>
      <c r="K64" s="18">
        <v>0</v>
      </c>
      <c r="L64" s="18" t="s">
        <v>387</v>
      </c>
    </row>
    <row r="65" spans="1:12" ht="17">
      <c r="A65" s="12" t="s">
        <v>558</v>
      </c>
      <c r="B65" s="14">
        <v>1703</v>
      </c>
      <c r="C65" s="14"/>
      <c r="D65" s="14">
        <v>24</v>
      </c>
      <c r="E65" s="13" t="s">
        <v>481</v>
      </c>
      <c r="F65" s="5"/>
      <c r="G65" s="5"/>
      <c r="H65" s="18" t="s">
        <v>40</v>
      </c>
      <c r="I65" s="18" t="s">
        <v>559</v>
      </c>
      <c r="J65" s="18" t="s">
        <v>1699</v>
      </c>
      <c r="K65" s="18">
        <v>0</v>
      </c>
      <c r="L65" s="18" t="s">
        <v>387</v>
      </c>
    </row>
    <row r="66" spans="1:12" ht="17">
      <c r="A66" s="12" t="s">
        <v>561</v>
      </c>
      <c r="B66" s="14">
        <v>89</v>
      </c>
      <c r="C66" s="14"/>
      <c r="D66" s="14">
        <v>21</v>
      </c>
      <c r="E66" s="13" t="s">
        <v>562</v>
      </c>
      <c r="F66" s="5"/>
      <c r="G66" s="5"/>
      <c r="H66" s="18" t="s">
        <v>40</v>
      </c>
      <c r="I66" s="18" t="s">
        <v>563</v>
      </c>
      <c r="J66" s="18" t="s">
        <v>1698</v>
      </c>
      <c r="K66" s="18">
        <v>0</v>
      </c>
      <c r="L66" s="18" t="s">
        <v>387</v>
      </c>
    </row>
    <row r="67" spans="1:12" ht="17">
      <c r="A67" s="12" t="s">
        <v>564</v>
      </c>
      <c r="B67" s="14">
        <v>25401</v>
      </c>
      <c r="C67" s="14"/>
      <c r="D67" s="14">
        <v>25</v>
      </c>
      <c r="E67" s="13" t="s">
        <v>565</v>
      </c>
      <c r="F67" s="5"/>
      <c r="G67" s="5"/>
      <c r="H67" s="18" t="s">
        <v>40</v>
      </c>
      <c r="I67" s="18" t="s">
        <v>566</v>
      </c>
      <c r="J67" s="18" t="s">
        <v>1699</v>
      </c>
      <c r="K67" s="18">
        <v>0</v>
      </c>
      <c r="L67" s="18" t="s">
        <v>387</v>
      </c>
    </row>
    <row r="68" spans="1:12" ht="17">
      <c r="A68" s="12" t="s">
        <v>567</v>
      </c>
      <c r="B68" s="14">
        <v>5830</v>
      </c>
      <c r="C68" s="14"/>
      <c r="D68" s="14">
        <v>42</v>
      </c>
      <c r="E68" s="13" t="s">
        <v>568</v>
      </c>
      <c r="F68" s="5"/>
      <c r="G68" s="5"/>
      <c r="H68" s="18" t="s">
        <v>40</v>
      </c>
      <c r="I68" s="18" t="s">
        <v>548</v>
      </c>
      <c r="J68" s="18" t="s">
        <v>1698</v>
      </c>
      <c r="K68" s="18">
        <v>0</v>
      </c>
      <c r="L68" s="18" t="s">
        <v>387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22A30-30A7-7940-8078-2BF7E7E9DF33}">
  <dimension ref="A1:L118"/>
  <sheetViews>
    <sheetView topLeftCell="E1" workbookViewId="0">
      <selection activeCell="E44" sqref="E44"/>
    </sheetView>
  </sheetViews>
  <sheetFormatPr baseColWidth="10" defaultRowHeight="16"/>
  <cols>
    <col min="1" max="1" width="22.6640625" customWidth="1"/>
    <col min="2" max="2" width="13.83203125" customWidth="1"/>
    <col min="3" max="3" width="24.5" customWidth="1"/>
    <col min="4" max="4" width="12.1640625" customWidth="1"/>
    <col min="5" max="5" width="53.83203125" customWidth="1"/>
    <col min="9" max="9" width="26.83203125" customWidth="1"/>
    <col min="10" max="10" width="32.1640625" customWidth="1"/>
    <col min="11" max="11" width="28.1640625" customWidth="1"/>
    <col min="12" max="12" width="51.1640625" customWidth="1"/>
  </cols>
  <sheetData>
    <row r="1" spans="1:12" ht="8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6" t="s">
        <v>7</v>
      </c>
      <c r="I1" s="47" t="s">
        <v>8</v>
      </c>
      <c r="J1" s="47" t="s">
        <v>9</v>
      </c>
      <c r="K1" s="47" t="s">
        <v>10</v>
      </c>
      <c r="L1" s="47" t="s">
        <v>11</v>
      </c>
    </row>
    <row r="2" spans="1:12">
      <c r="A2" s="26">
        <v>2</v>
      </c>
      <c r="B2" s="30">
        <v>755284</v>
      </c>
      <c r="C2" s="30"/>
      <c r="D2" s="30">
        <v>41</v>
      </c>
      <c r="E2" s="35" t="s">
        <v>636</v>
      </c>
      <c r="F2" s="35"/>
      <c r="G2" s="35"/>
      <c r="H2" s="36" t="s">
        <v>40</v>
      </c>
      <c r="I2" s="36" t="s">
        <v>637</v>
      </c>
      <c r="J2" s="36" t="s">
        <v>1698</v>
      </c>
      <c r="K2" s="36">
        <v>0</v>
      </c>
      <c r="L2" s="36" t="s">
        <v>213</v>
      </c>
    </row>
    <row r="3" spans="1:12" ht="17">
      <c r="A3" s="26">
        <v>3</v>
      </c>
      <c r="B3" s="27">
        <v>170327</v>
      </c>
      <c r="C3" s="27"/>
      <c r="D3" s="27">
        <v>33</v>
      </c>
      <c r="E3" s="28" t="s">
        <v>638</v>
      </c>
      <c r="F3" s="28"/>
      <c r="G3" s="28"/>
      <c r="H3" s="27" t="s">
        <v>40</v>
      </c>
      <c r="I3" s="36" t="s">
        <v>639</v>
      </c>
      <c r="J3" s="36" t="s">
        <v>1699</v>
      </c>
      <c r="K3" s="36">
        <v>0</v>
      </c>
      <c r="L3" s="36" t="s">
        <v>69</v>
      </c>
    </row>
    <row r="4" spans="1:12" ht="17">
      <c r="A4" s="26">
        <v>3</v>
      </c>
      <c r="B4" s="30">
        <v>1043704</v>
      </c>
      <c r="C4" s="30"/>
      <c r="D4" s="27">
        <v>40</v>
      </c>
      <c r="E4" s="28" t="s">
        <v>640</v>
      </c>
      <c r="F4" s="28"/>
      <c r="G4" s="28"/>
      <c r="H4" s="32" t="s">
        <v>40</v>
      </c>
      <c r="I4" s="36" t="s">
        <v>641</v>
      </c>
      <c r="J4" s="36" t="s">
        <v>1698</v>
      </c>
      <c r="K4" s="36">
        <v>0</v>
      </c>
      <c r="L4" s="36" t="s">
        <v>642</v>
      </c>
    </row>
    <row r="5" spans="1:12">
      <c r="A5" s="26" t="s">
        <v>95</v>
      </c>
      <c r="B5" s="34">
        <v>30660</v>
      </c>
      <c r="C5" s="34">
        <f>1118976-(B5+D5)+2</f>
        <v>1088289</v>
      </c>
      <c r="D5" s="34">
        <v>29</v>
      </c>
      <c r="E5" s="35" t="s">
        <v>643</v>
      </c>
      <c r="F5" s="35"/>
      <c r="G5" s="35"/>
      <c r="H5" s="32" t="s">
        <v>40</v>
      </c>
      <c r="I5" s="36" t="s">
        <v>644</v>
      </c>
      <c r="J5" s="36" t="s">
        <v>1698</v>
      </c>
      <c r="K5" s="36">
        <v>0</v>
      </c>
      <c r="L5" s="36" t="s">
        <v>387</v>
      </c>
    </row>
    <row r="6" spans="1:12" ht="17">
      <c r="A6" s="26" t="s">
        <v>95</v>
      </c>
      <c r="B6" s="27">
        <v>947234</v>
      </c>
      <c r="C6" s="34">
        <f t="shared" ref="C6:C7" si="0">1118976-(B6+D6)+2</f>
        <v>171727</v>
      </c>
      <c r="D6" s="27">
        <v>17</v>
      </c>
      <c r="E6" s="28" t="s">
        <v>645</v>
      </c>
      <c r="F6" s="28"/>
      <c r="G6" s="28"/>
      <c r="H6" s="32" t="s">
        <v>16</v>
      </c>
      <c r="I6" s="36" t="s">
        <v>639</v>
      </c>
      <c r="J6" s="36" t="s">
        <v>1698</v>
      </c>
      <c r="K6" s="36">
        <v>676</v>
      </c>
      <c r="L6" s="36" t="s">
        <v>69</v>
      </c>
    </row>
    <row r="7" spans="1:12" ht="17">
      <c r="A7" s="26" t="s">
        <v>95</v>
      </c>
      <c r="B7" s="27">
        <v>1114963</v>
      </c>
      <c r="C7" s="34">
        <f t="shared" si="0"/>
        <v>3989</v>
      </c>
      <c r="D7" s="27">
        <v>26</v>
      </c>
      <c r="E7" s="28" t="s">
        <v>646</v>
      </c>
      <c r="F7" s="28"/>
      <c r="G7" s="29" t="s">
        <v>15</v>
      </c>
      <c r="H7" s="32" t="s">
        <v>40</v>
      </c>
      <c r="I7" s="36" t="s">
        <v>647</v>
      </c>
      <c r="J7" s="36" t="s">
        <v>1699</v>
      </c>
      <c r="K7" s="36">
        <v>0</v>
      </c>
      <c r="L7" s="36" t="s">
        <v>387</v>
      </c>
    </row>
    <row r="8" spans="1:12" ht="17">
      <c r="A8" s="26">
        <v>4</v>
      </c>
      <c r="B8" s="27">
        <v>85073</v>
      </c>
      <c r="C8" s="27"/>
      <c r="D8" s="27">
        <v>28</v>
      </c>
      <c r="E8" s="28" t="s">
        <v>648</v>
      </c>
      <c r="F8" s="28"/>
      <c r="G8" s="28"/>
      <c r="H8" s="32" t="s">
        <v>40</v>
      </c>
      <c r="I8" s="36" t="s">
        <v>649</v>
      </c>
      <c r="J8" s="36" t="s">
        <v>1699</v>
      </c>
      <c r="K8" s="36">
        <v>0</v>
      </c>
      <c r="L8" s="36" t="s">
        <v>387</v>
      </c>
    </row>
    <row r="9" spans="1:12" ht="17">
      <c r="A9" s="26">
        <v>4</v>
      </c>
      <c r="B9" s="27">
        <v>103509</v>
      </c>
      <c r="C9" s="27"/>
      <c r="D9" s="27">
        <v>21</v>
      </c>
      <c r="E9" s="28" t="s">
        <v>478</v>
      </c>
      <c r="F9" s="28"/>
      <c r="G9" s="28"/>
      <c r="H9" s="32" t="s">
        <v>40</v>
      </c>
      <c r="I9" s="36" t="s">
        <v>650</v>
      </c>
      <c r="J9" s="36" t="s">
        <v>1698</v>
      </c>
      <c r="K9" s="36">
        <v>0</v>
      </c>
      <c r="L9" s="36" t="s">
        <v>213</v>
      </c>
    </row>
    <row r="10" spans="1:12" ht="17">
      <c r="A10" s="26" t="s">
        <v>138</v>
      </c>
      <c r="B10" s="27">
        <v>707169</v>
      </c>
      <c r="C10" s="27">
        <f>771549-(B10+D10)+2</f>
        <v>64355</v>
      </c>
      <c r="D10" s="27">
        <v>27</v>
      </c>
      <c r="E10" s="28" t="s">
        <v>651</v>
      </c>
      <c r="F10" s="28"/>
      <c r="G10" s="28"/>
      <c r="H10" s="32" t="s">
        <v>40</v>
      </c>
      <c r="I10" s="36" t="s">
        <v>652</v>
      </c>
      <c r="J10" s="36" t="s">
        <v>1698</v>
      </c>
      <c r="K10" s="36">
        <v>0</v>
      </c>
      <c r="L10" s="36" t="s">
        <v>387</v>
      </c>
    </row>
    <row r="11" spans="1:12" ht="17">
      <c r="A11" s="26">
        <v>5</v>
      </c>
      <c r="B11" s="27">
        <v>1321689</v>
      </c>
      <c r="C11" s="27"/>
      <c r="D11" s="27">
        <v>30</v>
      </c>
      <c r="E11" s="28" t="s">
        <v>653</v>
      </c>
      <c r="F11" s="28"/>
      <c r="G11" s="28"/>
      <c r="H11" s="32" t="s">
        <v>40</v>
      </c>
      <c r="I11" s="36" t="s">
        <v>654</v>
      </c>
      <c r="J11" s="36" t="s">
        <v>1698</v>
      </c>
      <c r="K11" s="36">
        <v>0</v>
      </c>
      <c r="L11" s="36" t="s">
        <v>213</v>
      </c>
    </row>
    <row r="12" spans="1:12" ht="17">
      <c r="A12" s="26" t="s">
        <v>181</v>
      </c>
      <c r="B12" s="27">
        <v>1272945</v>
      </c>
      <c r="C12" s="27">
        <f>1445560-(B12+D12)+2</f>
        <v>172578</v>
      </c>
      <c r="D12" s="27">
        <v>39</v>
      </c>
      <c r="E12" s="28" t="s">
        <v>655</v>
      </c>
      <c r="F12" s="28"/>
      <c r="G12" s="28"/>
      <c r="H12" s="32" t="s">
        <v>40</v>
      </c>
      <c r="I12" s="36" t="s">
        <v>656</v>
      </c>
      <c r="J12" s="36" t="s">
        <v>1698</v>
      </c>
      <c r="K12" s="36">
        <v>0</v>
      </c>
      <c r="L12" s="36" t="s">
        <v>213</v>
      </c>
    </row>
    <row r="13" spans="1:12">
      <c r="A13" s="26">
        <v>7</v>
      </c>
      <c r="B13" s="30">
        <v>154024</v>
      </c>
      <c r="C13" s="30"/>
      <c r="D13" s="30">
        <v>21</v>
      </c>
      <c r="E13" s="35" t="s">
        <v>657</v>
      </c>
      <c r="F13" s="35"/>
      <c r="G13" s="35"/>
      <c r="H13" s="32" t="s">
        <v>16</v>
      </c>
      <c r="I13" s="36" t="s">
        <v>658</v>
      </c>
      <c r="J13" s="36" t="s">
        <v>1699</v>
      </c>
      <c r="K13" s="36">
        <v>89</v>
      </c>
      <c r="L13" s="36" t="s">
        <v>336</v>
      </c>
    </row>
    <row r="14" spans="1:12" ht="17">
      <c r="A14" s="26" t="s">
        <v>207</v>
      </c>
      <c r="B14" s="27">
        <v>830640</v>
      </c>
      <c r="C14" s="27">
        <f>843824-(B14+D14)+2</f>
        <v>13150</v>
      </c>
      <c r="D14" s="27">
        <v>36</v>
      </c>
      <c r="E14" s="28" t="s">
        <v>659</v>
      </c>
      <c r="F14" s="28"/>
      <c r="G14" s="28"/>
      <c r="H14" s="32" t="s">
        <v>40</v>
      </c>
      <c r="I14" s="36" t="s">
        <v>660</v>
      </c>
      <c r="J14" s="36" t="s">
        <v>1698</v>
      </c>
      <c r="K14" s="36">
        <v>0</v>
      </c>
      <c r="L14" s="36" t="s">
        <v>387</v>
      </c>
    </row>
    <row r="15" spans="1:12" ht="17">
      <c r="A15" s="26">
        <v>8</v>
      </c>
      <c r="B15" s="27">
        <v>464395</v>
      </c>
      <c r="C15" s="27"/>
      <c r="D15" s="27">
        <v>24</v>
      </c>
      <c r="E15" s="28" t="s">
        <v>661</v>
      </c>
      <c r="F15" s="28"/>
      <c r="G15" s="28"/>
      <c r="H15" s="32" t="s">
        <v>40</v>
      </c>
      <c r="I15" s="36" t="s">
        <v>662</v>
      </c>
      <c r="J15" s="36" t="s">
        <v>1698</v>
      </c>
      <c r="K15" s="36">
        <v>0</v>
      </c>
      <c r="L15" s="36" t="s">
        <v>18</v>
      </c>
    </row>
    <row r="16" spans="1:12" ht="17">
      <c r="A16" s="26">
        <v>8</v>
      </c>
      <c r="B16" s="27">
        <v>660451</v>
      </c>
      <c r="C16" s="27"/>
      <c r="D16" s="27">
        <v>24</v>
      </c>
      <c r="E16" s="28" t="s">
        <v>661</v>
      </c>
      <c r="F16" s="28"/>
      <c r="G16" s="28"/>
      <c r="H16" s="32" t="s">
        <v>40</v>
      </c>
      <c r="I16" s="36" t="s">
        <v>663</v>
      </c>
      <c r="J16" s="36" t="s">
        <v>1698</v>
      </c>
      <c r="K16" s="36">
        <v>0</v>
      </c>
      <c r="L16" s="36" t="s">
        <v>18</v>
      </c>
    </row>
    <row r="17" spans="1:12" ht="17">
      <c r="A17" s="26">
        <v>8</v>
      </c>
      <c r="B17" s="27">
        <v>1492909</v>
      </c>
      <c r="C17" s="27"/>
      <c r="D17" s="27">
        <v>40</v>
      </c>
      <c r="E17" s="28" t="s">
        <v>664</v>
      </c>
      <c r="F17" s="28"/>
      <c r="G17" s="28"/>
      <c r="H17" s="32" t="s">
        <v>40</v>
      </c>
      <c r="I17" s="36" t="s">
        <v>665</v>
      </c>
      <c r="J17" s="36" t="s">
        <v>1698</v>
      </c>
      <c r="K17" s="36">
        <v>0</v>
      </c>
      <c r="L17" s="36" t="s">
        <v>502</v>
      </c>
    </row>
    <row r="18" spans="1:12" ht="17">
      <c r="A18" s="26">
        <v>8</v>
      </c>
      <c r="B18" s="27">
        <v>1492988</v>
      </c>
      <c r="C18" s="27"/>
      <c r="D18" s="27">
        <v>39</v>
      </c>
      <c r="E18" s="28" t="s">
        <v>666</v>
      </c>
      <c r="F18" s="28"/>
      <c r="G18" s="28"/>
      <c r="H18" s="32" t="s">
        <v>40</v>
      </c>
      <c r="I18" s="36" t="s">
        <v>665</v>
      </c>
      <c r="J18" s="36" t="s">
        <v>1698</v>
      </c>
      <c r="K18" s="36">
        <v>0</v>
      </c>
      <c r="L18" s="36" t="s">
        <v>502</v>
      </c>
    </row>
    <row r="19" spans="1:12" ht="17">
      <c r="A19" s="26">
        <v>8</v>
      </c>
      <c r="B19" s="27">
        <v>1493067</v>
      </c>
      <c r="C19" s="27"/>
      <c r="D19" s="27">
        <v>35</v>
      </c>
      <c r="E19" s="28" t="s">
        <v>667</v>
      </c>
      <c r="F19" s="28"/>
      <c r="G19" s="28"/>
      <c r="H19" s="32" t="s">
        <v>40</v>
      </c>
      <c r="I19" s="36" t="s">
        <v>665</v>
      </c>
      <c r="J19" s="36" t="s">
        <v>1698</v>
      </c>
      <c r="K19" s="36">
        <v>0</v>
      </c>
      <c r="L19" s="36" t="s">
        <v>502</v>
      </c>
    </row>
    <row r="20" spans="1:12" ht="17">
      <c r="A20" s="26">
        <v>8</v>
      </c>
      <c r="B20" s="27">
        <v>1616358</v>
      </c>
      <c r="C20" s="27"/>
      <c r="D20" s="27">
        <v>37</v>
      </c>
      <c r="E20" s="28" t="s">
        <v>668</v>
      </c>
      <c r="F20" s="28"/>
      <c r="G20" s="29" t="s">
        <v>15</v>
      </c>
      <c r="H20" s="32" t="s">
        <v>40</v>
      </c>
      <c r="I20" s="36" t="s">
        <v>669</v>
      </c>
      <c r="J20" s="36" t="s">
        <v>1699</v>
      </c>
      <c r="K20" s="36">
        <v>0</v>
      </c>
      <c r="L20" s="36" t="s">
        <v>387</v>
      </c>
    </row>
    <row r="21" spans="1:12" ht="17">
      <c r="A21" s="26">
        <v>8</v>
      </c>
      <c r="B21" s="27">
        <v>1616440</v>
      </c>
      <c r="C21" s="27"/>
      <c r="D21" s="27">
        <v>33</v>
      </c>
      <c r="E21" s="28" t="s">
        <v>670</v>
      </c>
      <c r="F21" s="28"/>
      <c r="G21" s="29" t="s">
        <v>15</v>
      </c>
      <c r="H21" s="32" t="s">
        <v>40</v>
      </c>
      <c r="I21" s="36" t="s">
        <v>669</v>
      </c>
      <c r="J21" s="36" t="s">
        <v>1699</v>
      </c>
      <c r="K21" s="36">
        <v>0</v>
      </c>
      <c r="L21" s="36" t="s">
        <v>387</v>
      </c>
    </row>
    <row r="22" spans="1:12" ht="17">
      <c r="A22" s="26">
        <v>8</v>
      </c>
      <c r="B22" s="27">
        <v>1616480</v>
      </c>
      <c r="C22" s="27"/>
      <c r="D22" s="27">
        <v>33</v>
      </c>
      <c r="E22" s="28" t="s">
        <v>670</v>
      </c>
      <c r="F22" s="28"/>
      <c r="G22" s="29" t="s">
        <v>15</v>
      </c>
      <c r="H22" s="32" t="s">
        <v>40</v>
      </c>
      <c r="I22" s="36" t="s">
        <v>669</v>
      </c>
      <c r="J22" s="36" t="s">
        <v>1699</v>
      </c>
      <c r="K22" s="36">
        <v>0</v>
      </c>
      <c r="L22" s="36" t="s">
        <v>387</v>
      </c>
    </row>
    <row r="23" spans="1:12" ht="17">
      <c r="A23" s="26">
        <v>8</v>
      </c>
      <c r="B23" s="27">
        <v>1618863</v>
      </c>
      <c r="C23" s="27"/>
      <c r="D23" s="27">
        <v>31</v>
      </c>
      <c r="E23" s="28" t="s">
        <v>671</v>
      </c>
      <c r="F23" s="28"/>
      <c r="G23" s="29" t="s">
        <v>15</v>
      </c>
      <c r="H23" s="32" t="s">
        <v>40</v>
      </c>
      <c r="I23" s="36" t="s">
        <v>669</v>
      </c>
      <c r="J23" s="36" t="s">
        <v>1699</v>
      </c>
      <c r="K23" s="36">
        <v>0</v>
      </c>
      <c r="L23" s="36" t="s">
        <v>387</v>
      </c>
    </row>
    <row r="24" spans="1:12" ht="17">
      <c r="A24" s="26" t="s">
        <v>234</v>
      </c>
      <c r="B24" s="27">
        <v>1027</v>
      </c>
      <c r="C24" s="27">
        <f>1627923-(B24+D24)+2</f>
        <v>1626855</v>
      </c>
      <c r="D24" s="27">
        <v>43</v>
      </c>
      <c r="E24" s="28" t="s">
        <v>672</v>
      </c>
      <c r="F24" s="54"/>
      <c r="G24" s="29" t="s">
        <v>15</v>
      </c>
      <c r="H24" s="32" t="s">
        <v>16</v>
      </c>
      <c r="I24" s="36" t="s">
        <v>669</v>
      </c>
      <c r="J24" s="36" t="s">
        <v>1698</v>
      </c>
      <c r="K24" s="36">
        <v>2830</v>
      </c>
      <c r="L24" s="36" t="s">
        <v>387</v>
      </c>
    </row>
    <row r="25" spans="1:12" ht="17">
      <c r="A25" s="26" t="s">
        <v>234</v>
      </c>
      <c r="B25" s="27">
        <v>948154</v>
      </c>
      <c r="C25" s="27">
        <f t="shared" ref="C25:C30" si="1">1627923-(B25+D25)+2</f>
        <v>679747</v>
      </c>
      <c r="D25" s="27">
        <v>24</v>
      </c>
      <c r="E25" s="28" t="s">
        <v>673</v>
      </c>
      <c r="F25" s="28"/>
      <c r="G25" s="28"/>
      <c r="H25" s="32" t="s">
        <v>40</v>
      </c>
      <c r="I25" s="36" t="s">
        <v>674</v>
      </c>
      <c r="J25" s="36" t="s">
        <v>1699</v>
      </c>
      <c r="K25" s="36">
        <v>0</v>
      </c>
      <c r="L25" s="36" t="s">
        <v>387</v>
      </c>
    </row>
    <row r="26" spans="1:12" ht="17">
      <c r="A26" s="26" t="s">
        <v>234</v>
      </c>
      <c r="B26" s="27">
        <v>971267</v>
      </c>
      <c r="C26" s="27">
        <f t="shared" si="1"/>
        <v>656634</v>
      </c>
      <c r="D26" s="27">
        <v>24</v>
      </c>
      <c r="E26" s="28" t="s">
        <v>673</v>
      </c>
      <c r="F26" s="28"/>
      <c r="G26" s="28"/>
      <c r="H26" s="32" t="s">
        <v>40</v>
      </c>
      <c r="I26" s="36" t="s">
        <v>663</v>
      </c>
      <c r="J26" s="36" t="s">
        <v>1699</v>
      </c>
      <c r="K26" s="36">
        <v>0</v>
      </c>
      <c r="L26" s="36" t="s">
        <v>387</v>
      </c>
    </row>
    <row r="27" spans="1:12" ht="17">
      <c r="A27" s="26" t="s">
        <v>234</v>
      </c>
      <c r="B27" s="27">
        <v>991880</v>
      </c>
      <c r="C27" s="27">
        <f t="shared" si="1"/>
        <v>636013</v>
      </c>
      <c r="D27" s="27">
        <v>32</v>
      </c>
      <c r="E27" s="28" t="s">
        <v>675</v>
      </c>
      <c r="F27" s="28"/>
      <c r="G27" s="28"/>
      <c r="H27" s="32" t="s">
        <v>40</v>
      </c>
      <c r="I27" s="36" t="s">
        <v>676</v>
      </c>
      <c r="J27" s="36" t="s">
        <v>1699</v>
      </c>
      <c r="K27" s="36">
        <v>0</v>
      </c>
      <c r="L27" s="36" t="s">
        <v>387</v>
      </c>
    </row>
    <row r="28" spans="1:12" ht="17">
      <c r="A28" s="26" t="s">
        <v>234</v>
      </c>
      <c r="B28" s="30">
        <v>1097533</v>
      </c>
      <c r="C28" s="27">
        <f t="shared" si="1"/>
        <v>530371</v>
      </c>
      <c r="D28" s="27">
        <v>21</v>
      </c>
      <c r="E28" s="28" t="s">
        <v>478</v>
      </c>
      <c r="F28" s="28"/>
      <c r="G28" s="28"/>
      <c r="H28" s="32" t="s">
        <v>40</v>
      </c>
      <c r="I28" s="36" t="s">
        <v>677</v>
      </c>
      <c r="J28" s="36" t="s">
        <v>1698</v>
      </c>
      <c r="K28" s="36">
        <v>0</v>
      </c>
      <c r="L28" s="36" t="s">
        <v>678</v>
      </c>
    </row>
    <row r="29" spans="1:12" ht="17">
      <c r="A29" s="26" t="s">
        <v>234</v>
      </c>
      <c r="B29" s="30">
        <v>1097575</v>
      </c>
      <c r="C29" s="27">
        <f t="shared" si="1"/>
        <v>530311</v>
      </c>
      <c r="D29" s="27">
        <v>39</v>
      </c>
      <c r="E29" s="28" t="s">
        <v>679</v>
      </c>
      <c r="F29" s="28"/>
      <c r="G29" s="28"/>
      <c r="H29" s="32" t="s">
        <v>40</v>
      </c>
      <c r="I29" s="36" t="s">
        <v>677</v>
      </c>
      <c r="J29" s="36" t="s">
        <v>1698</v>
      </c>
      <c r="K29" s="36">
        <v>0</v>
      </c>
      <c r="L29" s="36" t="s">
        <v>678</v>
      </c>
    </row>
    <row r="30" spans="1:12" ht="17">
      <c r="A30" s="26" t="s">
        <v>234</v>
      </c>
      <c r="B30" s="30">
        <v>1468485</v>
      </c>
      <c r="C30" s="27">
        <f t="shared" si="1"/>
        <v>159419</v>
      </c>
      <c r="D30" s="27">
        <v>21</v>
      </c>
      <c r="E30" s="28" t="s">
        <v>680</v>
      </c>
      <c r="F30" s="28"/>
      <c r="G30" s="28"/>
      <c r="H30" s="32" t="s">
        <v>16</v>
      </c>
      <c r="I30" s="36" t="s">
        <v>681</v>
      </c>
      <c r="J30" s="36" t="s">
        <v>1699</v>
      </c>
      <c r="K30" s="36">
        <v>1057</v>
      </c>
      <c r="L30" s="36" t="s">
        <v>242</v>
      </c>
    </row>
    <row r="31" spans="1:12" ht="17">
      <c r="A31" s="26">
        <v>9</v>
      </c>
      <c r="B31" s="27">
        <v>120141</v>
      </c>
      <c r="C31" s="27"/>
      <c r="D31" s="27">
        <v>21</v>
      </c>
      <c r="E31" s="28" t="s">
        <v>682</v>
      </c>
      <c r="F31" s="28"/>
      <c r="G31" s="28"/>
      <c r="H31" s="32" t="s">
        <v>40</v>
      </c>
      <c r="I31" s="36" t="s">
        <v>683</v>
      </c>
      <c r="J31" s="36" t="s">
        <v>1699</v>
      </c>
      <c r="K31" s="36">
        <v>0</v>
      </c>
      <c r="L31" s="36" t="s">
        <v>387</v>
      </c>
    </row>
    <row r="32" spans="1:12" ht="17">
      <c r="A32" s="26" t="s">
        <v>254</v>
      </c>
      <c r="B32" s="30">
        <v>1465072</v>
      </c>
      <c r="C32" s="27">
        <f>1580820-(B32+D32)+2</f>
        <v>115718</v>
      </c>
      <c r="D32" s="27">
        <v>32</v>
      </c>
      <c r="E32" s="28" t="s">
        <v>684</v>
      </c>
      <c r="F32" s="28"/>
      <c r="G32" s="28"/>
      <c r="H32" s="36" t="s">
        <v>40</v>
      </c>
      <c r="I32" s="36" t="s">
        <v>685</v>
      </c>
      <c r="J32" s="36" t="s">
        <v>1698</v>
      </c>
      <c r="K32" s="36">
        <v>0</v>
      </c>
      <c r="L32" s="36" t="s">
        <v>387</v>
      </c>
    </row>
    <row r="33" spans="1:12">
      <c r="A33" s="26">
        <v>10</v>
      </c>
      <c r="B33" s="30">
        <v>37152</v>
      </c>
      <c r="C33" s="30"/>
      <c r="D33" s="30">
        <v>25</v>
      </c>
      <c r="E33" s="35" t="s">
        <v>686</v>
      </c>
      <c r="F33" s="35"/>
      <c r="G33" s="35"/>
      <c r="H33" s="36" t="s">
        <v>40</v>
      </c>
      <c r="I33" s="36" t="s">
        <v>687</v>
      </c>
      <c r="J33" s="36" t="s">
        <v>1698</v>
      </c>
      <c r="K33" s="36">
        <v>0</v>
      </c>
      <c r="L33" s="36" t="s">
        <v>642</v>
      </c>
    </row>
    <row r="34" spans="1:12">
      <c r="A34" s="26">
        <v>10</v>
      </c>
      <c r="B34" s="30">
        <v>167166</v>
      </c>
      <c r="C34" s="30"/>
      <c r="D34" s="30">
        <v>15</v>
      </c>
      <c r="E34" s="35" t="s">
        <v>688</v>
      </c>
      <c r="F34" s="35"/>
      <c r="G34" s="35"/>
      <c r="H34" s="36" t="s">
        <v>16</v>
      </c>
      <c r="I34" s="36" t="s">
        <v>689</v>
      </c>
      <c r="J34" s="36" t="s">
        <v>1699</v>
      </c>
      <c r="K34" s="36">
        <v>39</v>
      </c>
      <c r="L34" s="36" t="s">
        <v>690</v>
      </c>
    </row>
    <row r="35" spans="1:12" ht="17">
      <c r="A35" s="26" t="s">
        <v>272</v>
      </c>
      <c r="B35" s="27">
        <v>276326</v>
      </c>
      <c r="C35" s="27">
        <f>1476667-(B35+D35)+2</f>
        <v>1200304</v>
      </c>
      <c r="D35" s="27">
        <v>39</v>
      </c>
      <c r="E35" s="28" t="s">
        <v>691</v>
      </c>
      <c r="F35" s="28"/>
      <c r="G35" s="28"/>
      <c r="H35" s="36" t="s">
        <v>40</v>
      </c>
      <c r="I35" s="36" t="s">
        <v>692</v>
      </c>
      <c r="J35" s="36" t="s">
        <v>1698</v>
      </c>
      <c r="K35" s="36">
        <v>0</v>
      </c>
      <c r="L35" s="36" t="s">
        <v>336</v>
      </c>
    </row>
    <row r="36" spans="1:12" ht="17">
      <c r="A36" s="26" t="s">
        <v>272</v>
      </c>
      <c r="B36" s="27">
        <v>385405</v>
      </c>
      <c r="C36" s="27">
        <f t="shared" ref="C36:C37" si="2">1476667-(B36+D36)+2</f>
        <v>1091239</v>
      </c>
      <c r="D36" s="27">
        <v>25</v>
      </c>
      <c r="E36" s="28" t="s">
        <v>511</v>
      </c>
      <c r="F36" s="28"/>
      <c r="G36" s="28"/>
      <c r="H36" s="36" t="s">
        <v>16</v>
      </c>
      <c r="I36" s="36" t="s">
        <v>693</v>
      </c>
      <c r="J36" s="36" t="s">
        <v>1699</v>
      </c>
      <c r="K36" s="36">
        <v>1235</v>
      </c>
      <c r="L36" s="36" t="s">
        <v>279</v>
      </c>
    </row>
    <row r="37" spans="1:12" ht="17">
      <c r="A37" s="26" t="s">
        <v>272</v>
      </c>
      <c r="B37" s="27">
        <v>986126</v>
      </c>
      <c r="C37" s="27">
        <f t="shared" si="2"/>
        <v>490504</v>
      </c>
      <c r="D37" s="27">
        <v>39</v>
      </c>
      <c r="E37" s="28" t="s">
        <v>694</v>
      </c>
      <c r="F37" s="28"/>
      <c r="G37" s="28"/>
      <c r="H37" s="36" t="s">
        <v>40</v>
      </c>
      <c r="I37" s="36" t="s">
        <v>695</v>
      </c>
      <c r="J37" s="36" t="s">
        <v>1698</v>
      </c>
      <c r="K37" s="36">
        <v>0</v>
      </c>
      <c r="L37" s="36" t="s">
        <v>213</v>
      </c>
    </row>
    <row r="38" spans="1:12" ht="17">
      <c r="A38" s="26">
        <v>11</v>
      </c>
      <c r="B38" s="27">
        <v>966610</v>
      </c>
      <c r="C38" s="27"/>
      <c r="D38" s="27">
        <v>14</v>
      </c>
      <c r="E38" s="28" t="s">
        <v>497</v>
      </c>
      <c r="F38" s="28"/>
      <c r="G38" s="28"/>
      <c r="H38" s="36" t="s">
        <v>30</v>
      </c>
      <c r="I38" s="36" t="s">
        <v>696</v>
      </c>
      <c r="J38" s="36" t="s">
        <v>1698</v>
      </c>
      <c r="K38" s="36">
        <v>-332</v>
      </c>
      <c r="L38" s="36" t="s">
        <v>697</v>
      </c>
    </row>
    <row r="39" spans="1:12" ht="17">
      <c r="A39" s="26">
        <v>11</v>
      </c>
      <c r="B39" s="27">
        <v>1779778</v>
      </c>
      <c r="C39" s="27"/>
      <c r="D39" s="27">
        <v>39</v>
      </c>
      <c r="E39" s="28" t="s">
        <v>666</v>
      </c>
      <c r="F39" s="28"/>
      <c r="G39" s="28"/>
      <c r="H39" s="36" t="s">
        <v>30</v>
      </c>
      <c r="I39" s="36" t="s">
        <v>1591</v>
      </c>
      <c r="J39" s="36" t="s">
        <v>1699</v>
      </c>
      <c r="K39" s="36">
        <f>(B39-1769244)*-1</f>
        <v>-10534</v>
      </c>
      <c r="L39" s="36" t="s">
        <v>1592</v>
      </c>
    </row>
    <row r="40" spans="1:12" ht="17">
      <c r="A40" s="26">
        <v>11</v>
      </c>
      <c r="B40" s="27">
        <v>1779857</v>
      </c>
      <c r="C40" s="27"/>
      <c r="D40" s="27">
        <v>39</v>
      </c>
      <c r="E40" s="28" t="s">
        <v>666</v>
      </c>
      <c r="F40" s="28"/>
      <c r="G40" s="28"/>
      <c r="H40" s="36" t="s">
        <v>30</v>
      </c>
      <c r="I40" s="36" t="s">
        <v>1591</v>
      </c>
      <c r="J40" s="36" t="s">
        <v>1699</v>
      </c>
      <c r="K40" s="36">
        <f t="shared" ref="K40:K41" si="3">(B40-1769244)*-1</f>
        <v>-10613</v>
      </c>
      <c r="L40" s="36" t="s">
        <v>1592</v>
      </c>
    </row>
    <row r="41" spans="1:12" ht="17">
      <c r="A41" s="26">
        <v>11</v>
      </c>
      <c r="B41" s="27">
        <v>1779928</v>
      </c>
      <c r="C41" s="27"/>
      <c r="D41" s="27">
        <v>33</v>
      </c>
      <c r="E41" s="28" t="s">
        <v>698</v>
      </c>
      <c r="F41" s="28"/>
      <c r="G41" s="28"/>
      <c r="H41" s="36" t="s">
        <v>30</v>
      </c>
      <c r="I41" s="36" t="s">
        <v>1591</v>
      </c>
      <c r="J41" s="36" t="s">
        <v>1699</v>
      </c>
      <c r="K41" s="36">
        <f t="shared" si="3"/>
        <v>-10684</v>
      </c>
      <c r="L41" s="36" t="s">
        <v>1592</v>
      </c>
    </row>
    <row r="42" spans="1:12" ht="17">
      <c r="A42" s="26" t="s">
        <v>301</v>
      </c>
      <c r="B42" s="27">
        <v>496328</v>
      </c>
      <c r="C42" s="27">
        <f>1823173-(B42+D42)+2</f>
        <v>1326819</v>
      </c>
      <c r="D42" s="27">
        <v>28</v>
      </c>
      <c r="E42" s="28" t="s">
        <v>699</v>
      </c>
      <c r="F42" s="28"/>
      <c r="G42" s="28"/>
      <c r="H42" s="36" t="s">
        <v>40</v>
      </c>
      <c r="I42" s="36" t="s">
        <v>700</v>
      </c>
      <c r="J42" s="36" t="s">
        <v>1698</v>
      </c>
      <c r="K42" s="36">
        <v>0</v>
      </c>
      <c r="L42" s="36" t="s">
        <v>701</v>
      </c>
    </row>
    <row r="43" spans="1:12" ht="17">
      <c r="A43" s="26">
        <v>12</v>
      </c>
      <c r="B43" s="27">
        <v>791701</v>
      </c>
      <c r="C43" s="27"/>
      <c r="D43" s="27">
        <v>29</v>
      </c>
      <c r="E43" s="28" t="s">
        <v>702</v>
      </c>
      <c r="F43" s="28"/>
      <c r="G43" s="28"/>
      <c r="H43" s="36" t="s">
        <v>40</v>
      </c>
      <c r="I43" s="36" t="s">
        <v>703</v>
      </c>
      <c r="J43" s="36" t="s">
        <v>1699</v>
      </c>
      <c r="K43" s="36">
        <v>0</v>
      </c>
      <c r="L43" s="36" t="s">
        <v>387</v>
      </c>
    </row>
    <row r="44" spans="1:12" ht="17">
      <c r="A44" s="26">
        <v>12</v>
      </c>
      <c r="B44" s="27">
        <v>791907</v>
      </c>
      <c r="C44" s="27"/>
      <c r="D44" s="27">
        <v>19</v>
      </c>
      <c r="E44" s="28" t="s">
        <v>704</v>
      </c>
      <c r="F44" s="28"/>
      <c r="G44" s="28"/>
      <c r="H44" s="36" t="s">
        <v>40</v>
      </c>
      <c r="I44" s="36" t="s">
        <v>703</v>
      </c>
      <c r="J44" s="36" t="s">
        <v>1699</v>
      </c>
      <c r="K44" s="36">
        <v>0</v>
      </c>
      <c r="L44" s="36" t="s">
        <v>387</v>
      </c>
    </row>
    <row r="45" spans="1:12" ht="17">
      <c r="A45" s="26">
        <v>12</v>
      </c>
      <c r="B45" s="27">
        <v>814931</v>
      </c>
      <c r="C45" s="27"/>
      <c r="D45" s="27">
        <v>33</v>
      </c>
      <c r="E45" s="28" t="s">
        <v>705</v>
      </c>
      <c r="F45" s="28"/>
      <c r="G45" s="28"/>
      <c r="H45" s="36" t="s">
        <v>40</v>
      </c>
      <c r="I45" s="36" t="s">
        <v>706</v>
      </c>
      <c r="J45" s="36" t="s">
        <v>1699</v>
      </c>
      <c r="K45" s="36">
        <v>0</v>
      </c>
      <c r="L45" s="36" t="s">
        <v>387</v>
      </c>
    </row>
    <row r="46" spans="1:12" ht="17">
      <c r="A46" s="26">
        <v>12</v>
      </c>
      <c r="B46" s="27">
        <v>1037513</v>
      </c>
      <c r="C46" s="27"/>
      <c r="D46" s="27">
        <v>25</v>
      </c>
      <c r="E46" s="28" t="s">
        <v>707</v>
      </c>
      <c r="F46" s="28"/>
      <c r="G46" s="28"/>
      <c r="H46" s="36" t="s">
        <v>30</v>
      </c>
      <c r="I46" s="36" t="s">
        <v>708</v>
      </c>
      <c r="J46" s="36" t="s">
        <v>1698</v>
      </c>
      <c r="K46" s="36">
        <v>-791</v>
      </c>
      <c r="L46" s="36" t="s">
        <v>213</v>
      </c>
    </row>
    <row r="47" spans="1:12" ht="17">
      <c r="A47" s="26">
        <v>12</v>
      </c>
      <c r="B47" s="27">
        <v>1315297</v>
      </c>
      <c r="C47" s="27"/>
      <c r="D47" s="27">
        <v>39</v>
      </c>
      <c r="E47" s="28" t="s">
        <v>709</v>
      </c>
      <c r="F47" s="28"/>
      <c r="G47" s="28"/>
      <c r="H47" s="36" t="s">
        <v>40</v>
      </c>
      <c r="I47" s="36" t="s">
        <v>710</v>
      </c>
      <c r="J47" s="36" t="s">
        <v>1698</v>
      </c>
      <c r="K47" s="36">
        <v>0</v>
      </c>
      <c r="L47" s="36" t="s">
        <v>213</v>
      </c>
    </row>
    <row r="48" spans="1:12">
      <c r="A48" s="26" t="s">
        <v>314</v>
      </c>
      <c r="B48" s="30">
        <v>1417147</v>
      </c>
      <c r="C48" s="30">
        <f>2210742-(B48+D48)+2</f>
        <v>793562</v>
      </c>
      <c r="D48" s="34">
        <v>35</v>
      </c>
      <c r="E48" s="35" t="s">
        <v>711</v>
      </c>
      <c r="F48" s="35"/>
      <c r="G48" s="35"/>
      <c r="H48" s="36" t="s">
        <v>40</v>
      </c>
      <c r="I48" s="36" t="s">
        <v>703</v>
      </c>
      <c r="J48" s="36" t="s">
        <v>1698</v>
      </c>
      <c r="K48" s="36">
        <v>0</v>
      </c>
      <c r="L48" s="36" t="s">
        <v>387</v>
      </c>
    </row>
    <row r="49" spans="1:12" ht="17">
      <c r="A49" s="26" t="s">
        <v>314</v>
      </c>
      <c r="B49" s="30">
        <v>2202878</v>
      </c>
      <c r="C49" s="30">
        <f t="shared" ref="C49:C55" si="4">2210742-(B49+D49)+2</f>
        <v>7833</v>
      </c>
      <c r="D49" s="27">
        <v>33</v>
      </c>
      <c r="E49" s="28" t="s">
        <v>670</v>
      </c>
      <c r="F49" s="28"/>
      <c r="G49" s="29" t="s">
        <v>15</v>
      </c>
      <c r="H49" s="36" t="s">
        <v>40</v>
      </c>
      <c r="I49" s="36" t="s">
        <v>712</v>
      </c>
      <c r="J49" s="36" t="s">
        <v>1699</v>
      </c>
      <c r="K49" s="36">
        <v>0</v>
      </c>
      <c r="L49" s="36" t="s">
        <v>387</v>
      </c>
    </row>
    <row r="50" spans="1:12" ht="17">
      <c r="A50" s="26" t="s">
        <v>314</v>
      </c>
      <c r="B50" s="30">
        <v>2202938</v>
      </c>
      <c r="C50" s="30">
        <f t="shared" si="4"/>
        <v>7773</v>
      </c>
      <c r="D50" s="27">
        <v>33</v>
      </c>
      <c r="E50" s="28" t="s">
        <v>670</v>
      </c>
      <c r="F50" s="28"/>
      <c r="G50" s="29" t="s">
        <v>15</v>
      </c>
      <c r="H50" s="36" t="s">
        <v>40</v>
      </c>
      <c r="I50" s="36" t="s">
        <v>712</v>
      </c>
      <c r="J50" s="36" t="s">
        <v>1699</v>
      </c>
      <c r="K50" s="36">
        <v>0</v>
      </c>
      <c r="L50" s="36" t="s">
        <v>387</v>
      </c>
    </row>
    <row r="51" spans="1:12" ht="17">
      <c r="A51" s="26" t="s">
        <v>314</v>
      </c>
      <c r="B51" s="30">
        <v>2202978</v>
      </c>
      <c r="C51" s="30">
        <f t="shared" si="4"/>
        <v>7733</v>
      </c>
      <c r="D51" s="27">
        <v>33</v>
      </c>
      <c r="E51" s="28" t="s">
        <v>670</v>
      </c>
      <c r="F51" s="28"/>
      <c r="G51" s="29" t="s">
        <v>15</v>
      </c>
      <c r="H51" s="36" t="s">
        <v>40</v>
      </c>
      <c r="I51" s="36" t="s">
        <v>712</v>
      </c>
      <c r="J51" s="36" t="s">
        <v>1699</v>
      </c>
      <c r="K51" s="36">
        <v>0</v>
      </c>
      <c r="L51" s="36" t="s">
        <v>387</v>
      </c>
    </row>
    <row r="52" spans="1:12" ht="17">
      <c r="A52" s="26" t="s">
        <v>314</v>
      </c>
      <c r="B52" s="30">
        <v>2203018</v>
      </c>
      <c r="C52" s="30">
        <f t="shared" si="4"/>
        <v>7693</v>
      </c>
      <c r="D52" s="27">
        <v>33</v>
      </c>
      <c r="E52" s="28" t="s">
        <v>670</v>
      </c>
      <c r="F52" s="28"/>
      <c r="G52" s="29" t="s">
        <v>15</v>
      </c>
      <c r="H52" s="36" t="s">
        <v>40</v>
      </c>
      <c r="I52" s="36" t="s">
        <v>712</v>
      </c>
      <c r="J52" s="36" t="s">
        <v>1699</v>
      </c>
      <c r="K52" s="36">
        <v>0</v>
      </c>
      <c r="L52" s="36" t="s">
        <v>387</v>
      </c>
    </row>
    <row r="53" spans="1:12" ht="17">
      <c r="A53" s="26" t="s">
        <v>314</v>
      </c>
      <c r="B53" s="30">
        <v>2203058</v>
      </c>
      <c r="C53" s="30">
        <f t="shared" si="4"/>
        <v>7653</v>
      </c>
      <c r="D53" s="27">
        <v>33</v>
      </c>
      <c r="E53" s="28" t="s">
        <v>670</v>
      </c>
      <c r="F53" s="28"/>
      <c r="G53" s="29" t="s">
        <v>15</v>
      </c>
      <c r="H53" s="36" t="s">
        <v>40</v>
      </c>
      <c r="I53" s="36" t="s">
        <v>712</v>
      </c>
      <c r="J53" s="36" t="s">
        <v>1699</v>
      </c>
      <c r="K53" s="36">
        <v>0</v>
      </c>
      <c r="L53" s="36" t="s">
        <v>387</v>
      </c>
    </row>
    <row r="54" spans="1:12" ht="17">
      <c r="A54" s="26" t="s">
        <v>314</v>
      </c>
      <c r="B54" s="30">
        <v>2205637</v>
      </c>
      <c r="C54" s="30">
        <f t="shared" si="4"/>
        <v>5085</v>
      </c>
      <c r="D54" s="27">
        <v>22</v>
      </c>
      <c r="E54" s="28" t="s">
        <v>713</v>
      </c>
      <c r="F54" s="28"/>
      <c r="G54" s="29" t="s">
        <v>15</v>
      </c>
      <c r="H54" s="36" t="s">
        <v>40</v>
      </c>
      <c r="I54" s="36" t="s">
        <v>712</v>
      </c>
      <c r="J54" s="36" t="s">
        <v>1699</v>
      </c>
      <c r="K54" s="36">
        <v>0</v>
      </c>
      <c r="L54" s="36" t="s">
        <v>387</v>
      </c>
    </row>
    <row r="55" spans="1:12" ht="17">
      <c r="A55" s="26" t="s">
        <v>314</v>
      </c>
      <c r="B55" s="30">
        <v>2206045</v>
      </c>
      <c r="C55" s="30">
        <f t="shared" si="4"/>
        <v>4681</v>
      </c>
      <c r="D55" s="27">
        <v>18</v>
      </c>
      <c r="E55" s="28" t="s">
        <v>714</v>
      </c>
      <c r="F55" s="28"/>
      <c r="G55" s="29" t="s">
        <v>15</v>
      </c>
      <c r="H55" s="36" t="s">
        <v>40</v>
      </c>
      <c r="I55" s="36" t="s">
        <v>712</v>
      </c>
      <c r="J55" s="36" t="s">
        <v>1699</v>
      </c>
      <c r="K55" s="36">
        <v>0</v>
      </c>
      <c r="L55" s="36" t="s">
        <v>387</v>
      </c>
    </row>
    <row r="56" spans="1:12">
      <c r="A56" s="26">
        <v>13</v>
      </c>
      <c r="B56" s="30">
        <v>1225863</v>
      </c>
      <c r="C56" s="30"/>
      <c r="D56" s="30">
        <v>21</v>
      </c>
      <c r="E56" s="35" t="s">
        <v>715</v>
      </c>
      <c r="F56" s="35"/>
      <c r="G56" s="35"/>
      <c r="H56" s="36" t="s">
        <v>16</v>
      </c>
      <c r="I56" s="36" t="s">
        <v>716</v>
      </c>
      <c r="J56" s="36" t="s">
        <v>1699</v>
      </c>
      <c r="K56" s="36">
        <v>131</v>
      </c>
      <c r="L56" s="36" t="s">
        <v>717</v>
      </c>
    </row>
    <row r="57" spans="1:12">
      <c r="A57" s="26">
        <v>13</v>
      </c>
      <c r="B57" s="30">
        <v>1636895</v>
      </c>
      <c r="C57" s="30"/>
      <c r="D57" s="30">
        <v>36</v>
      </c>
      <c r="E57" s="35" t="s">
        <v>718</v>
      </c>
      <c r="F57" s="35"/>
      <c r="G57" s="35"/>
      <c r="H57" s="36" t="s">
        <v>40</v>
      </c>
      <c r="I57" s="36" t="s">
        <v>719</v>
      </c>
      <c r="J57" s="36" t="s">
        <v>1698</v>
      </c>
      <c r="K57" s="36">
        <v>0</v>
      </c>
      <c r="L57" s="36" t="s">
        <v>720</v>
      </c>
    </row>
    <row r="58" spans="1:12">
      <c r="A58" s="26">
        <v>13</v>
      </c>
      <c r="B58" s="30">
        <v>1924609</v>
      </c>
      <c r="C58" s="30"/>
      <c r="D58" s="30">
        <v>39</v>
      </c>
      <c r="E58" s="35" t="s">
        <v>721</v>
      </c>
      <c r="F58" s="35"/>
      <c r="G58" s="35"/>
      <c r="H58" s="36" t="s">
        <v>40</v>
      </c>
      <c r="I58" s="36" t="s">
        <v>722</v>
      </c>
      <c r="J58" s="36" t="s">
        <v>1699</v>
      </c>
      <c r="K58" s="36">
        <v>0</v>
      </c>
      <c r="L58" s="36" t="s">
        <v>336</v>
      </c>
    </row>
    <row r="59" spans="1:12">
      <c r="A59" s="26">
        <v>13</v>
      </c>
      <c r="B59" s="30">
        <v>1924693</v>
      </c>
      <c r="C59" s="30"/>
      <c r="D59" s="30">
        <v>39</v>
      </c>
      <c r="E59" s="35" t="s">
        <v>721</v>
      </c>
      <c r="F59" s="35"/>
      <c r="G59" s="35"/>
      <c r="H59" s="36" t="s">
        <v>40</v>
      </c>
      <c r="I59" s="36" t="s">
        <v>722</v>
      </c>
      <c r="J59" s="36" t="s">
        <v>1699</v>
      </c>
      <c r="K59" s="36">
        <v>0</v>
      </c>
      <c r="L59" s="36" t="s">
        <v>336</v>
      </c>
    </row>
    <row r="60" spans="1:12" ht="17">
      <c r="A60" s="26">
        <v>13</v>
      </c>
      <c r="B60" s="30">
        <v>2529205</v>
      </c>
      <c r="C60" s="30"/>
      <c r="D60" s="27">
        <v>30</v>
      </c>
      <c r="E60" s="28" t="s">
        <v>723</v>
      </c>
      <c r="F60" s="28"/>
      <c r="G60" s="28"/>
      <c r="H60" s="36" t="s">
        <v>40</v>
      </c>
      <c r="I60" s="36" t="s">
        <v>724</v>
      </c>
      <c r="J60" s="36" t="s">
        <v>1698</v>
      </c>
      <c r="K60" s="36">
        <v>0</v>
      </c>
      <c r="L60" s="36" t="s">
        <v>213</v>
      </c>
    </row>
    <row r="61" spans="1:12" ht="17">
      <c r="A61" s="26" t="s">
        <v>351</v>
      </c>
      <c r="B61" s="30">
        <v>2348278</v>
      </c>
      <c r="C61" s="30">
        <f>2809360-(B61+D61)+2</f>
        <v>461063</v>
      </c>
      <c r="D61" s="27">
        <v>21</v>
      </c>
      <c r="E61" s="28" t="s">
        <v>725</v>
      </c>
      <c r="F61" s="28"/>
      <c r="G61" s="28"/>
      <c r="H61" s="36" t="s">
        <v>16</v>
      </c>
      <c r="I61" s="36" t="s">
        <v>726</v>
      </c>
      <c r="J61" s="36" t="s">
        <v>1699</v>
      </c>
      <c r="K61" s="36">
        <v>329</v>
      </c>
      <c r="L61" s="36" t="s">
        <v>213</v>
      </c>
    </row>
    <row r="62" spans="1:12" ht="17">
      <c r="A62" s="26" t="s">
        <v>351</v>
      </c>
      <c r="B62" s="30">
        <v>2368602</v>
      </c>
      <c r="C62" s="30">
        <f>2809360-(B62+D62)+2</f>
        <v>440736</v>
      </c>
      <c r="D62" s="27">
        <v>24</v>
      </c>
      <c r="E62" s="28" t="s">
        <v>727</v>
      </c>
      <c r="F62" s="28"/>
      <c r="G62" s="28"/>
      <c r="H62" s="36" t="s">
        <v>16</v>
      </c>
      <c r="I62" s="36" t="s">
        <v>728</v>
      </c>
      <c r="J62" s="36" t="s">
        <v>1699</v>
      </c>
      <c r="K62" s="36">
        <v>93</v>
      </c>
      <c r="L62" s="36" t="s">
        <v>729</v>
      </c>
    </row>
    <row r="63" spans="1:12">
      <c r="A63" s="26">
        <v>14</v>
      </c>
      <c r="B63" s="30">
        <v>2724138</v>
      </c>
      <c r="C63" s="30"/>
      <c r="D63" s="30">
        <v>31</v>
      </c>
      <c r="E63" s="35" t="s">
        <v>730</v>
      </c>
      <c r="F63" s="35"/>
      <c r="G63" s="35"/>
      <c r="H63" s="36" t="s">
        <v>40</v>
      </c>
      <c r="I63" s="36" t="s">
        <v>731</v>
      </c>
      <c r="J63" s="36" t="s">
        <v>1698</v>
      </c>
      <c r="K63" s="36">
        <v>0</v>
      </c>
      <c r="L63" s="36" t="s">
        <v>732</v>
      </c>
    </row>
    <row r="64" spans="1:12" ht="17">
      <c r="A64" s="26">
        <v>14</v>
      </c>
      <c r="B64" s="30">
        <v>3458023</v>
      </c>
      <c r="C64" s="30"/>
      <c r="D64" s="27">
        <v>28</v>
      </c>
      <c r="E64" s="28" t="s">
        <v>733</v>
      </c>
      <c r="F64" s="28"/>
      <c r="G64" s="28"/>
      <c r="H64" s="36" t="s">
        <v>40</v>
      </c>
      <c r="I64" s="36" t="s">
        <v>734</v>
      </c>
      <c r="J64" s="36" t="s">
        <v>1699</v>
      </c>
      <c r="K64" s="36">
        <v>0</v>
      </c>
      <c r="L64" s="36" t="s">
        <v>387</v>
      </c>
    </row>
    <row r="65" spans="1:12" ht="17">
      <c r="A65" s="26">
        <v>14</v>
      </c>
      <c r="B65" s="30">
        <v>3504802</v>
      </c>
      <c r="C65" s="30"/>
      <c r="D65" s="27">
        <v>21</v>
      </c>
      <c r="E65" s="28" t="s">
        <v>735</v>
      </c>
      <c r="F65" s="28"/>
      <c r="G65" s="28"/>
      <c r="H65" s="36" t="s">
        <v>40</v>
      </c>
      <c r="I65" s="36" t="s">
        <v>736</v>
      </c>
      <c r="J65" s="36" t="s">
        <v>1698</v>
      </c>
      <c r="K65" s="36">
        <v>0</v>
      </c>
      <c r="L65" s="36" t="s">
        <v>387</v>
      </c>
    </row>
    <row r="66" spans="1:12" ht="17">
      <c r="A66" s="26" t="s">
        <v>369</v>
      </c>
      <c r="B66" s="30">
        <v>3503405</v>
      </c>
      <c r="C66" s="30">
        <f>3512389-(B66+D66)+2</f>
        <v>8947</v>
      </c>
      <c r="D66" s="27">
        <v>39</v>
      </c>
      <c r="E66" s="28" t="s">
        <v>737</v>
      </c>
      <c r="F66" s="28"/>
      <c r="G66" s="54" t="s">
        <v>15</v>
      </c>
      <c r="H66" s="36" t="s">
        <v>40</v>
      </c>
      <c r="I66" s="36" t="s">
        <v>1590</v>
      </c>
      <c r="J66" s="36" t="s">
        <v>1699</v>
      </c>
      <c r="K66" s="36">
        <v>0</v>
      </c>
      <c r="L66" s="36" t="s">
        <v>387</v>
      </c>
    </row>
    <row r="67" spans="1:12" ht="17">
      <c r="A67" s="26" t="s">
        <v>369</v>
      </c>
      <c r="B67" s="30">
        <v>3503597</v>
      </c>
      <c r="C67" s="30">
        <f>3512389-(B67+D67)+2</f>
        <v>8762</v>
      </c>
      <c r="D67" s="27">
        <v>32</v>
      </c>
      <c r="E67" s="28" t="s">
        <v>738</v>
      </c>
      <c r="F67" s="28"/>
      <c r="G67" s="54" t="s">
        <v>15</v>
      </c>
      <c r="H67" s="36" t="s">
        <v>40</v>
      </c>
      <c r="I67" s="36" t="s">
        <v>1590</v>
      </c>
      <c r="J67" s="36" t="s">
        <v>1699</v>
      </c>
      <c r="K67" s="36">
        <v>0</v>
      </c>
      <c r="L67" s="36" t="s">
        <v>387</v>
      </c>
    </row>
    <row r="68" spans="1:12" ht="17">
      <c r="A68" s="26" t="s">
        <v>739</v>
      </c>
      <c r="B68" s="27">
        <v>2452</v>
      </c>
      <c r="C68" s="27">
        <v>25438</v>
      </c>
      <c r="D68" s="27">
        <v>24</v>
      </c>
      <c r="E68" s="28" t="s">
        <v>740</v>
      </c>
      <c r="F68" s="28"/>
      <c r="G68" s="28"/>
      <c r="H68" s="36" t="s">
        <v>40</v>
      </c>
      <c r="I68" s="36" t="s">
        <v>741</v>
      </c>
      <c r="J68" s="36" t="s">
        <v>1698</v>
      </c>
      <c r="K68" s="36">
        <v>0</v>
      </c>
      <c r="L68" s="36" t="s">
        <v>742</v>
      </c>
    </row>
    <row r="69" spans="1:12" ht="17">
      <c r="A69" s="26" t="s">
        <v>743</v>
      </c>
      <c r="B69" s="27">
        <v>3470</v>
      </c>
      <c r="C69" s="27">
        <f>15056-(B69+D69)+1</f>
        <v>11554</v>
      </c>
      <c r="D69" s="27">
        <v>33</v>
      </c>
      <c r="E69" s="28" t="s">
        <v>670</v>
      </c>
      <c r="F69" s="28"/>
      <c r="G69" s="28"/>
      <c r="H69" s="36" t="s">
        <v>40</v>
      </c>
      <c r="I69" s="36" t="s">
        <v>744</v>
      </c>
      <c r="J69" s="36" t="s">
        <v>1699</v>
      </c>
      <c r="K69" s="36">
        <v>0</v>
      </c>
      <c r="L69" s="36" t="s">
        <v>387</v>
      </c>
    </row>
    <row r="70" spans="1:12" ht="17">
      <c r="A70" s="26" t="s">
        <v>743</v>
      </c>
      <c r="B70" s="27">
        <v>9891</v>
      </c>
      <c r="C70" s="27">
        <f>15056-(B70+D70)+1</f>
        <v>5138</v>
      </c>
      <c r="D70" s="27">
        <v>28</v>
      </c>
      <c r="E70" s="28" t="s">
        <v>733</v>
      </c>
      <c r="F70" s="28"/>
      <c r="G70" s="28"/>
      <c r="H70" s="36" t="s">
        <v>40</v>
      </c>
      <c r="I70" s="36" t="s">
        <v>744</v>
      </c>
      <c r="J70" s="36" t="s">
        <v>1699</v>
      </c>
      <c r="K70" s="36">
        <v>0</v>
      </c>
      <c r="L70" s="36" t="s">
        <v>387</v>
      </c>
    </row>
    <row r="71" spans="1:12" ht="17">
      <c r="A71" s="26" t="s">
        <v>745</v>
      </c>
      <c r="B71" s="27">
        <v>2025</v>
      </c>
      <c r="C71" s="27">
        <v>9456</v>
      </c>
      <c r="D71" s="27">
        <v>27</v>
      </c>
      <c r="E71" s="28" t="s">
        <v>746</v>
      </c>
      <c r="F71" s="28"/>
      <c r="G71" s="28"/>
      <c r="H71" s="36" t="s">
        <v>40</v>
      </c>
      <c r="I71" s="36" t="s">
        <v>747</v>
      </c>
      <c r="J71" s="36" t="s">
        <v>1698</v>
      </c>
      <c r="K71" s="36">
        <v>0</v>
      </c>
      <c r="L71" s="36" t="s">
        <v>742</v>
      </c>
    </row>
    <row r="72" spans="1:12" ht="17">
      <c r="A72" s="26" t="s">
        <v>748</v>
      </c>
      <c r="B72" s="27">
        <v>4980</v>
      </c>
      <c r="C72" s="27">
        <v>2790</v>
      </c>
      <c r="D72" s="27">
        <v>36</v>
      </c>
      <c r="E72" s="28" t="s">
        <v>749</v>
      </c>
      <c r="F72" s="28"/>
      <c r="G72" s="28"/>
      <c r="H72" s="36" t="s">
        <v>40</v>
      </c>
      <c r="I72" s="36" t="s">
        <v>750</v>
      </c>
      <c r="J72" s="36" t="s">
        <v>1699</v>
      </c>
      <c r="K72" s="36">
        <v>0</v>
      </c>
      <c r="L72" s="36" t="s">
        <v>751</v>
      </c>
    </row>
    <row r="73" spans="1:12" ht="17">
      <c r="A73" s="26" t="s">
        <v>752</v>
      </c>
      <c r="B73" s="36">
        <v>2193</v>
      </c>
      <c r="C73" s="27"/>
      <c r="D73" s="27">
        <v>27</v>
      </c>
      <c r="E73" s="28" t="s">
        <v>753</v>
      </c>
      <c r="F73" s="28"/>
      <c r="G73" s="28"/>
      <c r="H73" s="36" t="s">
        <v>40</v>
      </c>
      <c r="I73" s="36" t="s">
        <v>754</v>
      </c>
      <c r="J73" s="36" t="s">
        <v>1698</v>
      </c>
      <c r="K73" s="36">
        <v>0</v>
      </c>
      <c r="L73" s="36" t="s">
        <v>742</v>
      </c>
    </row>
    <row r="74" spans="1:12" ht="17">
      <c r="A74" s="26" t="s">
        <v>755</v>
      </c>
      <c r="B74" s="36">
        <v>6962</v>
      </c>
      <c r="C74" s="27"/>
      <c r="D74" s="27">
        <v>32</v>
      </c>
      <c r="E74" s="28" t="s">
        <v>675</v>
      </c>
      <c r="F74" s="28"/>
      <c r="G74" s="28"/>
      <c r="H74" s="36" t="s">
        <v>40</v>
      </c>
      <c r="I74" s="36" t="s">
        <v>756</v>
      </c>
      <c r="J74" s="36" t="s">
        <v>1699</v>
      </c>
      <c r="K74" s="36">
        <v>0</v>
      </c>
      <c r="L74" s="36" t="s">
        <v>387</v>
      </c>
    </row>
    <row r="75" spans="1:12" ht="17">
      <c r="A75" s="26" t="s">
        <v>757</v>
      </c>
      <c r="B75" s="36">
        <v>15132</v>
      </c>
      <c r="C75" s="27"/>
      <c r="D75" s="27">
        <v>32</v>
      </c>
      <c r="E75" s="28" t="s">
        <v>758</v>
      </c>
      <c r="F75" s="28"/>
      <c r="G75" s="28"/>
      <c r="H75" s="36" t="s">
        <v>40</v>
      </c>
      <c r="I75" s="36" t="s">
        <v>759</v>
      </c>
      <c r="J75" s="36" t="s">
        <v>1698</v>
      </c>
      <c r="K75" s="36">
        <v>0</v>
      </c>
      <c r="L75" s="36" t="s">
        <v>387</v>
      </c>
    </row>
    <row r="76" spans="1:12" ht="17">
      <c r="A76" s="26" t="s">
        <v>760</v>
      </c>
      <c r="B76" s="36">
        <v>13370</v>
      </c>
      <c r="C76" s="27"/>
      <c r="D76" s="27">
        <v>28</v>
      </c>
      <c r="E76" s="28" t="s">
        <v>761</v>
      </c>
      <c r="F76" s="28"/>
      <c r="G76" s="28"/>
      <c r="H76" s="36" t="s">
        <v>40</v>
      </c>
      <c r="I76" s="36" t="s">
        <v>762</v>
      </c>
      <c r="J76" s="36" t="s">
        <v>1699</v>
      </c>
      <c r="K76" s="36">
        <v>0</v>
      </c>
      <c r="L76" s="36" t="s">
        <v>387</v>
      </c>
    </row>
    <row r="77" spans="1:12">
      <c r="A77" s="16"/>
    </row>
    <row r="78" spans="1:12">
      <c r="A78" s="16"/>
    </row>
    <row r="79" spans="1:12">
      <c r="A79" s="16"/>
    </row>
    <row r="80" spans="1:12">
      <c r="A80" s="16"/>
    </row>
    <row r="81" spans="1:1">
      <c r="A81" s="16"/>
    </row>
    <row r="82" spans="1:1">
      <c r="A82" s="16"/>
    </row>
    <row r="83" spans="1:1">
      <c r="A83" s="16"/>
    </row>
    <row r="84" spans="1:1">
      <c r="A84" s="16"/>
    </row>
    <row r="85" spans="1:1">
      <c r="A85" s="16"/>
    </row>
    <row r="86" spans="1:1">
      <c r="A86" s="16"/>
    </row>
    <row r="87" spans="1:1">
      <c r="A87" s="16"/>
    </row>
    <row r="88" spans="1:1">
      <c r="A88" s="16"/>
    </row>
    <row r="89" spans="1:1">
      <c r="A89" s="16"/>
    </row>
    <row r="90" spans="1:1">
      <c r="A90" s="16"/>
    </row>
    <row r="91" spans="1:1">
      <c r="A91" s="16"/>
    </row>
    <row r="92" spans="1:1">
      <c r="A92" s="16"/>
    </row>
    <row r="93" spans="1:1">
      <c r="A93" s="16"/>
    </row>
    <row r="94" spans="1:1">
      <c r="A94" s="16"/>
    </row>
    <row r="95" spans="1:1">
      <c r="A95" s="16"/>
    </row>
    <row r="96" spans="1:1">
      <c r="A96" s="16"/>
    </row>
    <row r="97" spans="1:1">
      <c r="A97" s="16"/>
    </row>
    <row r="98" spans="1:1">
      <c r="A98" s="16"/>
    </row>
    <row r="99" spans="1:1">
      <c r="A99" s="16"/>
    </row>
    <row r="100" spans="1:1">
      <c r="A100" s="16"/>
    </row>
    <row r="101" spans="1:1">
      <c r="A101" s="16"/>
    </row>
    <row r="102" spans="1:1">
      <c r="A102" s="16"/>
    </row>
    <row r="103" spans="1:1">
      <c r="A103" s="16"/>
    </row>
    <row r="104" spans="1:1">
      <c r="A104" s="16"/>
    </row>
    <row r="105" spans="1:1">
      <c r="A105" s="16"/>
    </row>
    <row r="106" spans="1:1">
      <c r="A106" s="16"/>
    </row>
    <row r="107" spans="1:1">
      <c r="A107" s="16"/>
    </row>
    <row r="108" spans="1:1">
      <c r="A108" s="16"/>
    </row>
    <row r="109" spans="1:1">
      <c r="A109" s="16"/>
    </row>
    <row r="110" spans="1:1">
      <c r="A110" s="16"/>
    </row>
    <row r="111" spans="1:1">
      <c r="A111" s="16"/>
    </row>
    <row r="112" spans="1:1">
      <c r="A112" s="16"/>
    </row>
    <row r="113" spans="1:1">
      <c r="A113" s="16"/>
    </row>
    <row r="114" spans="1:1">
      <c r="A114" s="16"/>
    </row>
    <row r="115" spans="1:1">
      <c r="A115" s="16"/>
    </row>
    <row r="116" spans="1:1">
      <c r="A116" s="16"/>
    </row>
    <row r="117" spans="1:1">
      <c r="A117" s="16"/>
    </row>
    <row r="118" spans="1:1">
      <c r="A118" s="1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A0C6F-339E-9445-ABAD-AE839175DB0F}">
  <dimension ref="A1:L156"/>
  <sheetViews>
    <sheetView topLeftCell="A133" zoomScale="93" zoomScaleNormal="80" workbookViewId="0">
      <selection activeCell="H8" sqref="H8"/>
    </sheetView>
  </sheetViews>
  <sheetFormatPr baseColWidth="10" defaultRowHeight="16"/>
  <cols>
    <col min="1" max="1" width="24.33203125" customWidth="1"/>
    <col min="3" max="3" width="19.83203125" customWidth="1"/>
    <col min="5" max="5" width="53.5" customWidth="1"/>
    <col min="9" max="9" width="23.83203125" customWidth="1"/>
    <col min="10" max="10" width="29.83203125" customWidth="1"/>
    <col min="11" max="11" width="24.6640625" customWidth="1"/>
    <col min="12" max="12" width="52.6640625" customWidth="1"/>
  </cols>
  <sheetData>
    <row r="1" spans="1:12" ht="8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6" t="s">
        <v>7</v>
      </c>
      <c r="I1" s="47" t="s">
        <v>8</v>
      </c>
      <c r="J1" s="47" t="s">
        <v>9</v>
      </c>
      <c r="K1" s="47" t="s">
        <v>10</v>
      </c>
      <c r="L1" s="47" t="s">
        <v>11</v>
      </c>
    </row>
    <row r="2" spans="1:12" ht="17">
      <c r="A2" s="12" t="s">
        <v>26</v>
      </c>
      <c r="B2" s="17">
        <v>514854</v>
      </c>
      <c r="C2" s="17">
        <f>584285-(B2+D2)+2</f>
        <v>69401</v>
      </c>
      <c r="D2" s="17">
        <v>32</v>
      </c>
      <c r="E2" s="63" t="s">
        <v>763</v>
      </c>
      <c r="F2" s="64"/>
      <c r="G2" s="64"/>
      <c r="H2" s="65" t="s">
        <v>40</v>
      </c>
      <c r="I2" s="66" t="s">
        <v>764</v>
      </c>
      <c r="J2" s="66" t="s">
        <v>1698</v>
      </c>
      <c r="K2" s="18">
        <v>0</v>
      </c>
      <c r="L2" s="18" t="s">
        <v>387</v>
      </c>
    </row>
    <row r="3" spans="1:12" ht="17">
      <c r="A3" s="12">
        <v>2</v>
      </c>
      <c r="B3" s="17">
        <v>523668</v>
      </c>
      <c r="C3" s="17"/>
      <c r="D3" s="17">
        <v>39</v>
      </c>
      <c r="E3" s="63" t="s">
        <v>765</v>
      </c>
      <c r="F3" s="64"/>
      <c r="G3" s="64"/>
      <c r="H3" s="65" t="s">
        <v>40</v>
      </c>
      <c r="I3" s="66" t="s">
        <v>766</v>
      </c>
      <c r="J3" s="66" t="s">
        <v>1698</v>
      </c>
      <c r="K3" s="18">
        <v>0</v>
      </c>
      <c r="L3" s="18" t="s">
        <v>213</v>
      </c>
    </row>
    <row r="4" spans="1:12" ht="17">
      <c r="A4" s="12" t="s">
        <v>47</v>
      </c>
      <c r="B4" s="17">
        <v>97380</v>
      </c>
      <c r="C4" s="17">
        <f>739870-(B4+D4)+2</f>
        <v>642453</v>
      </c>
      <c r="D4" s="17">
        <v>39</v>
      </c>
      <c r="E4" s="63" t="s">
        <v>767</v>
      </c>
      <c r="F4" s="64"/>
      <c r="G4" s="64"/>
      <c r="H4" s="65" t="s">
        <v>40</v>
      </c>
      <c r="I4" s="66" t="s">
        <v>768</v>
      </c>
      <c r="J4" s="66" t="s">
        <v>1698</v>
      </c>
      <c r="K4" s="18">
        <v>0</v>
      </c>
      <c r="L4" s="18" t="s">
        <v>213</v>
      </c>
    </row>
    <row r="5" spans="1:12" ht="17">
      <c r="A5" s="12" t="s">
        <v>47</v>
      </c>
      <c r="B5" s="17">
        <v>567305</v>
      </c>
      <c r="C5" s="17">
        <f>739870-(B5+D5)+2</f>
        <v>172547</v>
      </c>
      <c r="D5" s="17">
        <v>20</v>
      </c>
      <c r="E5" s="63" t="s">
        <v>769</v>
      </c>
      <c r="F5" s="64"/>
      <c r="G5" s="64"/>
      <c r="H5" s="65" t="s">
        <v>40</v>
      </c>
      <c r="I5" s="66" t="s">
        <v>770</v>
      </c>
      <c r="J5" s="66" t="s">
        <v>1699</v>
      </c>
      <c r="K5" s="18">
        <v>0</v>
      </c>
      <c r="L5" s="18" t="s">
        <v>213</v>
      </c>
    </row>
    <row r="6" spans="1:12" ht="16" customHeight="1">
      <c r="A6" s="12">
        <v>3</v>
      </c>
      <c r="B6" s="17">
        <v>257368</v>
      </c>
      <c r="C6" s="17"/>
      <c r="D6" s="17">
        <v>45</v>
      </c>
      <c r="E6" s="63" t="s">
        <v>771</v>
      </c>
      <c r="F6" s="64" t="s">
        <v>15</v>
      </c>
      <c r="G6" s="64"/>
      <c r="H6" s="65" t="s">
        <v>30</v>
      </c>
      <c r="I6" s="66" t="s">
        <v>772</v>
      </c>
      <c r="J6" s="66" t="s">
        <v>1698</v>
      </c>
      <c r="K6" s="18">
        <v>-1760</v>
      </c>
      <c r="L6" s="18" t="s">
        <v>773</v>
      </c>
    </row>
    <row r="7" spans="1:12" ht="17">
      <c r="A7" s="12">
        <v>3</v>
      </c>
      <c r="B7" s="17">
        <v>257431</v>
      </c>
      <c r="C7" s="17"/>
      <c r="D7" s="17">
        <v>31</v>
      </c>
      <c r="E7" s="63" t="s">
        <v>774</v>
      </c>
      <c r="F7" s="64" t="s">
        <v>15</v>
      </c>
      <c r="G7" s="64"/>
      <c r="H7" s="65" t="s">
        <v>30</v>
      </c>
      <c r="I7" s="66" t="s">
        <v>772</v>
      </c>
      <c r="J7" s="66" t="s">
        <v>1698</v>
      </c>
      <c r="K7" s="18">
        <v>-1823</v>
      </c>
      <c r="L7" s="18" t="s">
        <v>773</v>
      </c>
    </row>
    <row r="8" spans="1:12" ht="34">
      <c r="A8" s="12">
        <v>3</v>
      </c>
      <c r="B8" s="17">
        <v>257487</v>
      </c>
      <c r="C8" s="17"/>
      <c r="D8" s="17">
        <v>45</v>
      </c>
      <c r="E8" s="63" t="s">
        <v>775</v>
      </c>
      <c r="F8" s="64" t="s">
        <v>15</v>
      </c>
      <c r="G8" s="64"/>
      <c r="H8" s="65" t="s">
        <v>30</v>
      </c>
      <c r="I8" s="66" t="s">
        <v>772</v>
      </c>
      <c r="J8" s="66" t="s">
        <v>1698</v>
      </c>
      <c r="K8" s="18">
        <v>-1879</v>
      </c>
      <c r="L8" s="18" t="s">
        <v>773</v>
      </c>
    </row>
    <row r="9" spans="1:12" ht="17">
      <c r="A9" s="12">
        <v>3</v>
      </c>
      <c r="B9" s="17">
        <v>257572</v>
      </c>
      <c r="C9" s="17"/>
      <c r="D9" s="17">
        <v>38</v>
      </c>
      <c r="E9" s="63" t="s">
        <v>776</v>
      </c>
      <c r="F9" s="64" t="s">
        <v>15</v>
      </c>
      <c r="G9" s="64"/>
      <c r="H9" s="65" t="s">
        <v>30</v>
      </c>
      <c r="I9" s="66" t="s">
        <v>772</v>
      </c>
      <c r="J9" s="66" t="s">
        <v>1698</v>
      </c>
      <c r="K9" s="18">
        <f>(B9-255608)*-1</f>
        <v>-1964</v>
      </c>
      <c r="L9" s="18" t="s">
        <v>773</v>
      </c>
    </row>
    <row r="10" spans="1:12" ht="17">
      <c r="A10" s="12">
        <v>3</v>
      </c>
      <c r="B10" s="17">
        <v>257614</v>
      </c>
      <c r="C10" s="17"/>
      <c r="D10" s="17">
        <v>38</v>
      </c>
      <c r="E10" s="63" t="s">
        <v>777</v>
      </c>
      <c r="F10" s="64" t="s">
        <v>15</v>
      </c>
      <c r="G10" s="64"/>
      <c r="H10" s="65" t="s">
        <v>30</v>
      </c>
      <c r="I10" s="66" t="s">
        <v>772</v>
      </c>
      <c r="J10" s="66" t="s">
        <v>1698</v>
      </c>
      <c r="K10" s="18">
        <f t="shared" ref="K10:K15" si="0">(B10-255608)*-1</f>
        <v>-2006</v>
      </c>
      <c r="L10" s="18" t="s">
        <v>773</v>
      </c>
    </row>
    <row r="11" spans="1:12" ht="17">
      <c r="A11" s="12">
        <v>3</v>
      </c>
      <c r="B11" s="17">
        <v>257656</v>
      </c>
      <c r="C11" s="17"/>
      <c r="D11" s="17">
        <v>38</v>
      </c>
      <c r="E11" s="63" t="s">
        <v>777</v>
      </c>
      <c r="F11" s="64" t="s">
        <v>15</v>
      </c>
      <c r="G11" s="64"/>
      <c r="H11" s="65" t="s">
        <v>30</v>
      </c>
      <c r="I11" s="66" t="s">
        <v>772</v>
      </c>
      <c r="J11" s="66" t="s">
        <v>1698</v>
      </c>
      <c r="K11" s="18">
        <f t="shared" si="0"/>
        <v>-2048</v>
      </c>
      <c r="L11" s="18" t="s">
        <v>773</v>
      </c>
    </row>
    <row r="12" spans="1:12" ht="17">
      <c r="A12" s="12">
        <v>3</v>
      </c>
      <c r="B12" s="17">
        <v>257698</v>
      </c>
      <c r="C12" s="17"/>
      <c r="D12" s="17">
        <v>38</v>
      </c>
      <c r="E12" s="63" t="s">
        <v>777</v>
      </c>
      <c r="F12" s="64" t="s">
        <v>15</v>
      </c>
      <c r="G12" s="64"/>
      <c r="H12" s="65" t="s">
        <v>30</v>
      </c>
      <c r="I12" s="66" t="s">
        <v>772</v>
      </c>
      <c r="J12" s="66" t="s">
        <v>1698</v>
      </c>
      <c r="K12" s="18">
        <f t="shared" si="0"/>
        <v>-2090</v>
      </c>
      <c r="L12" s="18" t="s">
        <v>773</v>
      </c>
    </row>
    <row r="13" spans="1:12" ht="17">
      <c r="A13" s="12">
        <v>3</v>
      </c>
      <c r="B13" s="17">
        <v>257761</v>
      </c>
      <c r="C13" s="17"/>
      <c r="D13" s="17">
        <v>38</v>
      </c>
      <c r="E13" s="63" t="s">
        <v>778</v>
      </c>
      <c r="F13" s="64" t="s">
        <v>15</v>
      </c>
      <c r="G13" s="64"/>
      <c r="H13" s="65" t="s">
        <v>30</v>
      </c>
      <c r="I13" s="66" t="s">
        <v>772</v>
      </c>
      <c r="J13" s="66" t="s">
        <v>1698</v>
      </c>
      <c r="K13" s="18">
        <f t="shared" si="0"/>
        <v>-2153</v>
      </c>
      <c r="L13" s="18" t="s">
        <v>773</v>
      </c>
    </row>
    <row r="14" spans="1:12" ht="34">
      <c r="A14" s="12">
        <v>3</v>
      </c>
      <c r="B14" s="17">
        <v>257824</v>
      </c>
      <c r="C14" s="17"/>
      <c r="D14" s="17">
        <v>45</v>
      </c>
      <c r="E14" s="63" t="s">
        <v>779</v>
      </c>
      <c r="F14" s="64" t="s">
        <v>15</v>
      </c>
      <c r="G14" s="64"/>
      <c r="H14" s="65" t="s">
        <v>30</v>
      </c>
      <c r="I14" s="66" t="s">
        <v>772</v>
      </c>
      <c r="J14" s="66" t="s">
        <v>1698</v>
      </c>
      <c r="K14" s="18">
        <f t="shared" si="0"/>
        <v>-2216</v>
      </c>
      <c r="L14" s="18" t="s">
        <v>773</v>
      </c>
    </row>
    <row r="15" spans="1:12" ht="17">
      <c r="A15" s="12">
        <v>3</v>
      </c>
      <c r="B15" s="17">
        <v>257880</v>
      </c>
      <c r="C15" s="17"/>
      <c r="D15" s="17">
        <v>38</v>
      </c>
      <c r="E15" s="63" t="s">
        <v>780</v>
      </c>
      <c r="F15" s="64" t="s">
        <v>15</v>
      </c>
      <c r="G15" s="64"/>
      <c r="H15" s="65" t="s">
        <v>30</v>
      </c>
      <c r="I15" s="66" t="s">
        <v>772</v>
      </c>
      <c r="J15" s="66" t="s">
        <v>1698</v>
      </c>
      <c r="K15" s="18">
        <f t="shared" si="0"/>
        <v>-2272</v>
      </c>
      <c r="L15" s="18" t="s">
        <v>773</v>
      </c>
    </row>
    <row r="16" spans="1:12" ht="17">
      <c r="A16" s="12">
        <v>3</v>
      </c>
      <c r="B16" s="17">
        <v>350205</v>
      </c>
      <c r="C16" s="17"/>
      <c r="D16" s="17">
        <v>39</v>
      </c>
      <c r="E16" s="63" t="s">
        <v>781</v>
      </c>
      <c r="F16" s="64"/>
      <c r="G16" s="64"/>
      <c r="H16" s="65" t="s">
        <v>40</v>
      </c>
      <c r="I16" s="66" t="s">
        <v>782</v>
      </c>
      <c r="J16" s="66" t="s">
        <v>1698</v>
      </c>
      <c r="K16" s="18">
        <v>0</v>
      </c>
      <c r="L16" s="18" t="s">
        <v>69</v>
      </c>
    </row>
    <row r="17" spans="1:12" ht="17">
      <c r="A17" s="12">
        <v>3</v>
      </c>
      <c r="B17" s="17">
        <v>350314</v>
      </c>
      <c r="C17" s="17"/>
      <c r="D17" s="17">
        <v>38</v>
      </c>
      <c r="E17" s="63" t="s">
        <v>783</v>
      </c>
      <c r="F17" s="64"/>
      <c r="G17" s="64"/>
      <c r="H17" s="65" t="s">
        <v>40</v>
      </c>
      <c r="I17" s="66" t="s">
        <v>782</v>
      </c>
      <c r="J17" s="66" t="s">
        <v>1698</v>
      </c>
      <c r="K17" s="18">
        <v>0</v>
      </c>
      <c r="L17" s="18" t="s">
        <v>69</v>
      </c>
    </row>
    <row r="18" spans="1:12" ht="17">
      <c r="A18" s="12">
        <v>3</v>
      </c>
      <c r="B18" s="17">
        <v>350434</v>
      </c>
      <c r="C18" s="17"/>
      <c r="D18" s="17">
        <v>38</v>
      </c>
      <c r="E18" s="63" t="s">
        <v>784</v>
      </c>
      <c r="F18" s="64"/>
      <c r="G18" s="64"/>
      <c r="H18" s="65" t="s">
        <v>40</v>
      </c>
      <c r="I18" s="66" t="s">
        <v>782</v>
      </c>
      <c r="J18" s="66" t="s">
        <v>1698</v>
      </c>
      <c r="K18" s="18">
        <v>0</v>
      </c>
      <c r="L18" s="18" t="s">
        <v>69</v>
      </c>
    </row>
    <row r="19" spans="1:12" ht="17">
      <c r="A19" s="12" t="s">
        <v>95</v>
      </c>
      <c r="B19" s="17">
        <v>747655</v>
      </c>
      <c r="C19" s="17">
        <f>1213995-(B19+D19)+2</f>
        <v>466303</v>
      </c>
      <c r="D19" s="17">
        <v>39</v>
      </c>
      <c r="E19" s="63" t="s">
        <v>785</v>
      </c>
      <c r="F19" s="64"/>
      <c r="G19" s="64"/>
      <c r="H19" s="65" t="s">
        <v>40</v>
      </c>
      <c r="I19" s="66" t="s">
        <v>786</v>
      </c>
      <c r="J19" s="66" t="s">
        <v>1698</v>
      </c>
      <c r="K19" s="18">
        <v>0</v>
      </c>
      <c r="L19" s="18" t="s">
        <v>213</v>
      </c>
    </row>
    <row r="20" spans="1:12" ht="17">
      <c r="A20" s="12" t="s">
        <v>95</v>
      </c>
      <c r="B20" s="17">
        <v>862448</v>
      </c>
      <c r="C20" s="17">
        <f t="shared" ref="C20:C31" si="1">1213995-(B20+D20)+2</f>
        <v>351527</v>
      </c>
      <c r="D20" s="17">
        <v>22</v>
      </c>
      <c r="E20" s="63" t="s">
        <v>787</v>
      </c>
      <c r="F20" s="64"/>
      <c r="G20" s="64"/>
      <c r="H20" s="65" t="s">
        <v>16</v>
      </c>
      <c r="I20" s="66" t="s">
        <v>782</v>
      </c>
      <c r="J20" s="66" t="s">
        <v>1698</v>
      </c>
      <c r="K20" s="18">
        <v>627</v>
      </c>
      <c r="L20" s="18" t="s">
        <v>69</v>
      </c>
    </row>
    <row r="21" spans="1:12" ht="17">
      <c r="A21" s="12" t="s">
        <v>95</v>
      </c>
      <c r="B21" s="17">
        <v>984049</v>
      </c>
      <c r="C21" s="17">
        <f t="shared" si="1"/>
        <v>229916</v>
      </c>
      <c r="D21" s="17">
        <v>32</v>
      </c>
      <c r="E21" s="63" t="s">
        <v>788</v>
      </c>
      <c r="F21" s="64"/>
      <c r="G21" s="64"/>
      <c r="H21" s="65" t="s">
        <v>40</v>
      </c>
      <c r="I21" s="66" t="s">
        <v>789</v>
      </c>
      <c r="J21" s="66" t="s">
        <v>1699</v>
      </c>
      <c r="K21" s="18">
        <v>0</v>
      </c>
      <c r="L21" s="18" t="s">
        <v>387</v>
      </c>
    </row>
    <row r="22" spans="1:12" ht="34">
      <c r="A22" s="12" t="s">
        <v>95</v>
      </c>
      <c r="B22" s="17">
        <v>1213603</v>
      </c>
      <c r="C22" s="17">
        <f t="shared" si="1"/>
        <v>349</v>
      </c>
      <c r="D22" s="17">
        <v>45</v>
      </c>
      <c r="E22" s="63" t="s">
        <v>790</v>
      </c>
      <c r="F22" s="64" t="s">
        <v>15</v>
      </c>
      <c r="G22" s="64" t="s">
        <v>15</v>
      </c>
      <c r="H22" s="66" t="s">
        <v>16</v>
      </c>
      <c r="I22" s="66" t="s">
        <v>1494</v>
      </c>
      <c r="J22" s="66" t="s">
        <v>1699</v>
      </c>
      <c r="K22" s="48">
        <v>18287</v>
      </c>
      <c r="L22" s="48" t="s">
        <v>387</v>
      </c>
    </row>
    <row r="23" spans="1:12" ht="17">
      <c r="A23" s="12" t="s">
        <v>95</v>
      </c>
      <c r="B23" s="17">
        <v>1213668</v>
      </c>
      <c r="C23" s="17">
        <f t="shared" si="1"/>
        <v>306</v>
      </c>
      <c r="D23" s="17">
        <v>23</v>
      </c>
      <c r="E23" s="63" t="s">
        <v>791</v>
      </c>
      <c r="F23" s="64" t="s">
        <v>15</v>
      </c>
      <c r="G23" s="64" t="s">
        <v>15</v>
      </c>
      <c r="H23" s="66" t="s">
        <v>16</v>
      </c>
      <c r="I23" s="66" t="s">
        <v>1494</v>
      </c>
      <c r="J23" s="66" t="s">
        <v>1699</v>
      </c>
      <c r="K23" s="48">
        <v>18330</v>
      </c>
      <c r="L23" s="48" t="s">
        <v>387</v>
      </c>
    </row>
    <row r="24" spans="1:12" ht="17">
      <c r="A24" s="12" t="s">
        <v>95</v>
      </c>
      <c r="B24" s="17">
        <v>1213694</v>
      </c>
      <c r="C24" s="17">
        <f t="shared" si="1"/>
        <v>279</v>
      </c>
      <c r="D24" s="17">
        <v>24</v>
      </c>
      <c r="E24" s="63" t="s">
        <v>792</v>
      </c>
      <c r="F24" s="64" t="s">
        <v>15</v>
      </c>
      <c r="G24" s="64" t="s">
        <v>15</v>
      </c>
      <c r="H24" s="66" t="s">
        <v>16</v>
      </c>
      <c r="I24" s="66" t="s">
        <v>1494</v>
      </c>
      <c r="J24" s="66" t="s">
        <v>1699</v>
      </c>
      <c r="K24" s="48">
        <v>18357</v>
      </c>
      <c r="L24" s="48" t="s">
        <v>387</v>
      </c>
    </row>
    <row r="25" spans="1:12" ht="17">
      <c r="A25" s="12" t="s">
        <v>95</v>
      </c>
      <c r="B25" s="17">
        <v>1213729</v>
      </c>
      <c r="C25" s="17">
        <f t="shared" si="1"/>
        <v>238</v>
      </c>
      <c r="D25" s="17">
        <v>30</v>
      </c>
      <c r="E25" s="63" t="s">
        <v>793</v>
      </c>
      <c r="F25" s="64" t="s">
        <v>15</v>
      </c>
      <c r="G25" s="64" t="s">
        <v>15</v>
      </c>
      <c r="H25" s="66" t="s">
        <v>16</v>
      </c>
      <c r="I25" s="66" t="s">
        <v>1494</v>
      </c>
      <c r="J25" s="66" t="s">
        <v>1699</v>
      </c>
      <c r="K25" s="48">
        <v>18398</v>
      </c>
      <c r="L25" s="48" t="s">
        <v>387</v>
      </c>
    </row>
    <row r="26" spans="1:12" ht="17">
      <c r="A26" s="12" t="s">
        <v>95</v>
      </c>
      <c r="B26" s="17">
        <v>1213763</v>
      </c>
      <c r="C26" s="17">
        <f t="shared" si="1"/>
        <v>210</v>
      </c>
      <c r="D26" s="17">
        <v>24</v>
      </c>
      <c r="E26" s="63" t="s">
        <v>794</v>
      </c>
      <c r="F26" s="64" t="s">
        <v>15</v>
      </c>
      <c r="G26" s="64" t="s">
        <v>15</v>
      </c>
      <c r="H26" s="66" t="s">
        <v>16</v>
      </c>
      <c r="I26" s="66" t="s">
        <v>1494</v>
      </c>
      <c r="J26" s="66" t="s">
        <v>1699</v>
      </c>
      <c r="K26" s="48">
        <v>18426</v>
      </c>
      <c r="L26" s="48" t="s">
        <v>387</v>
      </c>
    </row>
    <row r="27" spans="1:12" ht="17">
      <c r="A27" s="12" t="s">
        <v>95</v>
      </c>
      <c r="B27" s="17">
        <v>1213813</v>
      </c>
      <c r="C27" s="17">
        <f t="shared" si="1"/>
        <v>153</v>
      </c>
      <c r="D27" s="17">
        <v>31</v>
      </c>
      <c r="E27" s="63" t="s">
        <v>795</v>
      </c>
      <c r="F27" s="64" t="s">
        <v>15</v>
      </c>
      <c r="G27" s="64" t="s">
        <v>15</v>
      </c>
      <c r="H27" s="66" t="s">
        <v>16</v>
      </c>
      <c r="I27" s="66" t="s">
        <v>1494</v>
      </c>
      <c r="J27" s="66" t="s">
        <v>1699</v>
      </c>
      <c r="K27" s="48">
        <v>18483</v>
      </c>
      <c r="L27" s="48" t="s">
        <v>387</v>
      </c>
    </row>
    <row r="28" spans="1:12" ht="17">
      <c r="A28" s="12" t="s">
        <v>95</v>
      </c>
      <c r="B28" s="17">
        <v>1213849</v>
      </c>
      <c r="C28" s="17">
        <f t="shared" si="1"/>
        <v>124</v>
      </c>
      <c r="D28" s="17">
        <v>24</v>
      </c>
      <c r="E28" s="63" t="s">
        <v>796</v>
      </c>
      <c r="F28" s="64" t="s">
        <v>15</v>
      </c>
      <c r="G28" s="64" t="s">
        <v>15</v>
      </c>
      <c r="H28" s="66" t="s">
        <v>16</v>
      </c>
      <c r="I28" s="66" t="s">
        <v>1494</v>
      </c>
      <c r="J28" s="66" t="s">
        <v>1699</v>
      </c>
      <c r="K28" s="48">
        <v>18512</v>
      </c>
      <c r="L28" s="48" t="s">
        <v>387</v>
      </c>
    </row>
    <row r="29" spans="1:12" ht="17">
      <c r="A29" s="12" t="s">
        <v>95</v>
      </c>
      <c r="B29" s="17">
        <v>1213884</v>
      </c>
      <c r="C29" s="17">
        <f t="shared" si="1"/>
        <v>85</v>
      </c>
      <c r="D29" s="17">
        <v>28</v>
      </c>
      <c r="E29" s="63" t="s">
        <v>797</v>
      </c>
      <c r="F29" s="64" t="s">
        <v>15</v>
      </c>
      <c r="G29" s="64" t="s">
        <v>15</v>
      </c>
      <c r="H29" s="66" t="s">
        <v>16</v>
      </c>
      <c r="I29" s="66" t="s">
        <v>1494</v>
      </c>
      <c r="J29" s="66" t="s">
        <v>1699</v>
      </c>
      <c r="K29" s="48">
        <v>18551</v>
      </c>
      <c r="L29" s="48" t="s">
        <v>387</v>
      </c>
    </row>
    <row r="30" spans="1:12" ht="17">
      <c r="A30" s="12" t="s">
        <v>95</v>
      </c>
      <c r="B30" s="17">
        <v>1213920</v>
      </c>
      <c r="C30" s="17">
        <f t="shared" si="1"/>
        <v>37</v>
      </c>
      <c r="D30" s="17">
        <v>40</v>
      </c>
      <c r="E30" s="63" t="s">
        <v>798</v>
      </c>
      <c r="F30" s="64" t="s">
        <v>15</v>
      </c>
      <c r="G30" s="64" t="s">
        <v>15</v>
      </c>
      <c r="H30" s="66" t="s">
        <v>16</v>
      </c>
      <c r="I30" s="66" t="s">
        <v>1494</v>
      </c>
      <c r="J30" s="66" t="s">
        <v>1699</v>
      </c>
      <c r="K30" s="48">
        <v>18599</v>
      </c>
      <c r="L30" s="48" t="s">
        <v>387</v>
      </c>
    </row>
    <row r="31" spans="1:12" ht="17">
      <c r="A31" s="12" t="s">
        <v>95</v>
      </c>
      <c r="B31" s="17">
        <v>1213972</v>
      </c>
      <c r="C31" s="17">
        <f t="shared" si="1"/>
        <v>1</v>
      </c>
      <c r="D31" s="17">
        <v>24</v>
      </c>
      <c r="E31" s="63" t="s">
        <v>796</v>
      </c>
      <c r="F31" s="64" t="s">
        <v>15</v>
      </c>
      <c r="G31" s="64" t="s">
        <v>15</v>
      </c>
      <c r="H31" s="66" t="s">
        <v>16</v>
      </c>
      <c r="I31" s="66" t="s">
        <v>1494</v>
      </c>
      <c r="J31" s="66" t="s">
        <v>1699</v>
      </c>
      <c r="K31" s="48">
        <v>18635</v>
      </c>
      <c r="L31" s="48" t="s">
        <v>387</v>
      </c>
    </row>
    <row r="32" spans="1:12" ht="17">
      <c r="A32" s="12">
        <v>4</v>
      </c>
      <c r="B32" s="17">
        <v>12386</v>
      </c>
      <c r="C32" s="17"/>
      <c r="D32" s="17">
        <v>40</v>
      </c>
      <c r="E32" s="63" t="s">
        <v>799</v>
      </c>
      <c r="F32" s="64" t="s">
        <v>15</v>
      </c>
      <c r="G32" s="64" t="s">
        <v>15</v>
      </c>
      <c r="H32" s="66" t="s">
        <v>16</v>
      </c>
      <c r="I32" s="66" t="s">
        <v>846</v>
      </c>
      <c r="J32" s="66" t="s">
        <v>1698</v>
      </c>
      <c r="K32" s="48">
        <v>12888</v>
      </c>
      <c r="L32" s="48" t="s">
        <v>387</v>
      </c>
    </row>
    <row r="33" spans="1:12" ht="17">
      <c r="A33" s="12">
        <v>4</v>
      </c>
      <c r="B33" s="17">
        <v>19219</v>
      </c>
      <c r="C33" s="17"/>
      <c r="D33" s="17">
        <v>24</v>
      </c>
      <c r="E33" s="63" t="s">
        <v>792</v>
      </c>
      <c r="F33" s="64" t="s">
        <v>15</v>
      </c>
      <c r="G33" s="64" t="s">
        <v>15</v>
      </c>
      <c r="H33" s="66" t="s">
        <v>16</v>
      </c>
      <c r="I33" s="66" t="s">
        <v>846</v>
      </c>
      <c r="J33" s="66" t="s">
        <v>1698</v>
      </c>
      <c r="K33" s="48">
        <v>6055</v>
      </c>
      <c r="L33" s="48" t="s">
        <v>387</v>
      </c>
    </row>
    <row r="34" spans="1:12" ht="17">
      <c r="A34" s="12">
        <v>4</v>
      </c>
      <c r="B34" s="17">
        <v>19253</v>
      </c>
      <c r="C34" s="17"/>
      <c r="D34" s="17">
        <v>26</v>
      </c>
      <c r="E34" s="63" t="s">
        <v>800</v>
      </c>
      <c r="F34" s="64" t="s">
        <v>15</v>
      </c>
      <c r="G34" s="64" t="s">
        <v>15</v>
      </c>
      <c r="H34" s="66" t="s">
        <v>16</v>
      </c>
      <c r="I34" s="66" t="s">
        <v>846</v>
      </c>
      <c r="J34" s="66" t="s">
        <v>1698</v>
      </c>
      <c r="K34" s="48">
        <v>6021</v>
      </c>
      <c r="L34" s="48" t="s">
        <v>387</v>
      </c>
    </row>
    <row r="35" spans="1:12" ht="17">
      <c r="A35" s="12">
        <v>4</v>
      </c>
      <c r="B35" s="17">
        <v>19313</v>
      </c>
      <c r="C35" s="17"/>
      <c r="D35" s="17">
        <v>24</v>
      </c>
      <c r="E35" s="63" t="s">
        <v>796</v>
      </c>
      <c r="F35" s="64" t="s">
        <v>15</v>
      </c>
      <c r="G35" s="64" t="s">
        <v>15</v>
      </c>
      <c r="H35" s="66" t="s">
        <v>16</v>
      </c>
      <c r="I35" s="66" t="s">
        <v>846</v>
      </c>
      <c r="J35" s="66" t="s">
        <v>1698</v>
      </c>
      <c r="K35" s="48">
        <v>5961</v>
      </c>
      <c r="L35" s="48" t="s">
        <v>387</v>
      </c>
    </row>
    <row r="36" spans="1:12" ht="17">
      <c r="A36" s="12">
        <v>4</v>
      </c>
      <c r="B36" s="17">
        <v>19341</v>
      </c>
      <c r="C36" s="17"/>
      <c r="D36" s="17">
        <v>30</v>
      </c>
      <c r="E36" s="63" t="s">
        <v>801</v>
      </c>
      <c r="F36" s="64" t="s">
        <v>15</v>
      </c>
      <c r="G36" s="64" t="s">
        <v>15</v>
      </c>
      <c r="H36" s="66" t="s">
        <v>16</v>
      </c>
      <c r="I36" s="66" t="s">
        <v>846</v>
      </c>
      <c r="J36" s="66" t="s">
        <v>1698</v>
      </c>
      <c r="K36" s="48">
        <v>5933</v>
      </c>
      <c r="L36" s="48" t="s">
        <v>387</v>
      </c>
    </row>
    <row r="37" spans="1:12" ht="17">
      <c r="A37" s="12">
        <v>4</v>
      </c>
      <c r="B37" s="17">
        <v>19393</v>
      </c>
      <c r="C37" s="17"/>
      <c r="D37" s="17">
        <v>24</v>
      </c>
      <c r="E37" s="63" t="s">
        <v>792</v>
      </c>
      <c r="F37" s="64" t="s">
        <v>15</v>
      </c>
      <c r="G37" s="64" t="s">
        <v>15</v>
      </c>
      <c r="H37" s="66" t="s">
        <v>16</v>
      </c>
      <c r="I37" s="66" t="s">
        <v>846</v>
      </c>
      <c r="J37" s="66" t="s">
        <v>1698</v>
      </c>
      <c r="K37" s="48">
        <v>5881</v>
      </c>
      <c r="L37" s="48" t="s">
        <v>387</v>
      </c>
    </row>
    <row r="38" spans="1:12" ht="17">
      <c r="A38" s="12">
        <v>4</v>
      </c>
      <c r="B38" s="17">
        <v>19434</v>
      </c>
      <c r="C38" s="17"/>
      <c r="D38" s="17">
        <v>24</v>
      </c>
      <c r="E38" s="63" t="s">
        <v>802</v>
      </c>
      <c r="F38" s="64" t="s">
        <v>15</v>
      </c>
      <c r="G38" s="64" t="s">
        <v>15</v>
      </c>
      <c r="H38" s="66" t="s">
        <v>16</v>
      </c>
      <c r="I38" s="66" t="s">
        <v>846</v>
      </c>
      <c r="J38" s="66" t="s">
        <v>1698</v>
      </c>
      <c r="K38" s="48">
        <v>5840</v>
      </c>
      <c r="L38" s="48" t="s">
        <v>387</v>
      </c>
    </row>
    <row r="39" spans="1:12" ht="17">
      <c r="A39" s="12">
        <v>4</v>
      </c>
      <c r="B39" s="17">
        <v>19462</v>
      </c>
      <c r="C39" s="17"/>
      <c r="D39" s="17">
        <v>30</v>
      </c>
      <c r="E39" s="63" t="s">
        <v>803</v>
      </c>
      <c r="F39" s="64" t="s">
        <v>15</v>
      </c>
      <c r="G39" s="64" t="s">
        <v>15</v>
      </c>
      <c r="H39" s="66" t="s">
        <v>16</v>
      </c>
      <c r="I39" s="66" t="s">
        <v>846</v>
      </c>
      <c r="J39" s="66" t="s">
        <v>1698</v>
      </c>
      <c r="K39" s="48">
        <v>5812</v>
      </c>
      <c r="L39" s="48" t="s">
        <v>387</v>
      </c>
    </row>
    <row r="40" spans="1:12" ht="17">
      <c r="A40" s="12">
        <v>4</v>
      </c>
      <c r="B40" s="17">
        <v>19496</v>
      </c>
      <c r="C40" s="17"/>
      <c r="D40" s="17">
        <v>24</v>
      </c>
      <c r="E40" s="63" t="s">
        <v>792</v>
      </c>
      <c r="F40" s="64" t="s">
        <v>15</v>
      </c>
      <c r="G40" s="64" t="s">
        <v>15</v>
      </c>
      <c r="H40" s="66" t="s">
        <v>16</v>
      </c>
      <c r="I40" s="66" t="s">
        <v>846</v>
      </c>
      <c r="J40" s="66" t="s">
        <v>1698</v>
      </c>
      <c r="K40" s="48">
        <v>5778</v>
      </c>
      <c r="L40" s="48" t="s">
        <v>387</v>
      </c>
    </row>
    <row r="41" spans="1:12" ht="17">
      <c r="A41" s="12">
        <v>4</v>
      </c>
      <c r="B41" s="17">
        <v>19546</v>
      </c>
      <c r="C41" s="17"/>
      <c r="D41" s="17">
        <v>26</v>
      </c>
      <c r="E41" s="63" t="s">
        <v>804</v>
      </c>
      <c r="F41" s="64" t="s">
        <v>15</v>
      </c>
      <c r="G41" s="64" t="s">
        <v>15</v>
      </c>
      <c r="H41" s="66" t="s">
        <v>16</v>
      </c>
      <c r="I41" s="66" t="s">
        <v>846</v>
      </c>
      <c r="J41" s="66" t="s">
        <v>1698</v>
      </c>
      <c r="K41" s="48">
        <v>5728</v>
      </c>
      <c r="L41" s="48" t="s">
        <v>387</v>
      </c>
    </row>
    <row r="42" spans="1:12" ht="17">
      <c r="A42" s="12">
        <v>4</v>
      </c>
      <c r="B42" s="17">
        <v>19576</v>
      </c>
      <c r="C42" s="17"/>
      <c r="D42" s="17">
        <v>24</v>
      </c>
      <c r="E42" s="63" t="s">
        <v>792</v>
      </c>
      <c r="F42" s="64" t="s">
        <v>15</v>
      </c>
      <c r="G42" s="64" t="s">
        <v>15</v>
      </c>
      <c r="H42" s="66" t="s">
        <v>16</v>
      </c>
      <c r="I42" s="66" t="s">
        <v>846</v>
      </c>
      <c r="J42" s="66" t="s">
        <v>1698</v>
      </c>
      <c r="K42" s="48">
        <v>5698</v>
      </c>
      <c r="L42" s="48" t="s">
        <v>387</v>
      </c>
    </row>
    <row r="43" spans="1:12" ht="17">
      <c r="A43" s="12">
        <v>4</v>
      </c>
      <c r="B43" s="17">
        <v>19602</v>
      </c>
      <c r="C43" s="17"/>
      <c r="D43" s="17">
        <v>30</v>
      </c>
      <c r="E43" s="63" t="s">
        <v>805</v>
      </c>
      <c r="F43" s="64" t="s">
        <v>15</v>
      </c>
      <c r="G43" s="64" t="s">
        <v>15</v>
      </c>
      <c r="H43" s="66" t="s">
        <v>16</v>
      </c>
      <c r="I43" s="66" t="s">
        <v>846</v>
      </c>
      <c r="J43" s="66" t="s">
        <v>1698</v>
      </c>
      <c r="K43" s="48">
        <v>5672</v>
      </c>
      <c r="L43" s="48" t="s">
        <v>387</v>
      </c>
    </row>
    <row r="44" spans="1:12" ht="17">
      <c r="A44" s="12">
        <v>4</v>
      </c>
      <c r="B44" s="17">
        <v>19642</v>
      </c>
      <c r="C44" s="17"/>
      <c r="D44" s="17">
        <v>24</v>
      </c>
      <c r="E44" s="63" t="s">
        <v>796</v>
      </c>
      <c r="F44" s="64" t="s">
        <v>15</v>
      </c>
      <c r="G44" s="64" t="s">
        <v>15</v>
      </c>
      <c r="H44" s="66" t="s">
        <v>16</v>
      </c>
      <c r="I44" s="66" t="s">
        <v>846</v>
      </c>
      <c r="J44" s="66" t="s">
        <v>1698</v>
      </c>
      <c r="K44" s="48">
        <v>5632</v>
      </c>
      <c r="L44" s="48" t="s">
        <v>387</v>
      </c>
    </row>
    <row r="45" spans="1:12" ht="17">
      <c r="A45" s="12">
        <v>4</v>
      </c>
      <c r="B45" s="17">
        <v>19670</v>
      </c>
      <c r="C45" s="17"/>
      <c r="D45" s="17">
        <v>30</v>
      </c>
      <c r="E45" s="63" t="s">
        <v>806</v>
      </c>
      <c r="F45" s="64" t="s">
        <v>15</v>
      </c>
      <c r="G45" s="64" t="s">
        <v>15</v>
      </c>
      <c r="H45" s="66" t="s">
        <v>16</v>
      </c>
      <c r="I45" s="66" t="s">
        <v>846</v>
      </c>
      <c r="J45" s="66" t="s">
        <v>1698</v>
      </c>
      <c r="K45" s="48">
        <v>5604</v>
      </c>
      <c r="L45" s="48" t="s">
        <v>387</v>
      </c>
    </row>
    <row r="46" spans="1:12" ht="17">
      <c r="A46" s="12">
        <v>4</v>
      </c>
      <c r="B46" s="17">
        <v>19704</v>
      </c>
      <c r="C46" s="17"/>
      <c r="D46" s="17">
        <v>24</v>
      </c>
      <c r="E46" s="63" t="s">
        <v>807</v>
      </c>
      <c r="F46" s="64" t="s">
        <v>15</v>
      </c>
      <c r="G46" s="64" t="s">
        <v>15</v>
      </c>
      <c r="H46" s="66" t="s">
        <v>16</v>
      </c>
      <c r="I46" s="66" t="s">
        <v>846</v>
      </c>
      <c r="J46" s="66" t="s">
        <v>1698</v>
      </c>
      <c r="K46" s="48">
        <v>5570</v>
      </c>
      <c r="L46" s="48" t="s">
        <v>387</v>
      </c>
    </row>
    <row r="47" spans="1:12" ht="17">
      <c r="A47" s="12">
        <v>4</v>
      </c>
      <c r="B47" s="17">
        <v>19733</v>
      </c>
      <c r="C47" s="17"/>
      <c r="D47" s="17">
        <v>25</v>
      </c>
      <c r="E47" s="63" t="s">
        <v>808</v>
      </c>
      <c r="F47" s="64" t="s">
        <v>15</v>
      </c>
      <c r="G47" s="64" t="s">
        <v>15</v>
      </c>
      <c r="H47" s="66" t="s">
        <v>16</v>
      </c>
      <c r="I47" s="66" t="s">
        <v>846</v>
      </c>
      <c r="J47" s="66" t="s">
        <v>1698</v>
      </c>
      <c r="K47" s="48">
        <v>5541</v>
      </c>
      <c r="L47" s="48" t="s">
        <v>387</v>
      </c>
    </row>
    <row r="48" spans="1:12" ht="17">
      <c r="A48" s="12">
        <v>4</v>
      </c>
      <c r="B48" s="17">
        <v>19826</v>
      </c>
      <c r="C48" s="17"/>
      <c r="D48" s="17">
        <v>42</v>
      </c>
      <c r="E48" s="63" t="s">
        <v>809</v>
      </c>
      <c r="F48" s="64" t="s">
        <v>15</v>
      </c>
      <c r="G48" s="64" t="s">
        <v>15</v>
      </c>
      <c r="H48" s="66" t="s">
        <v>16</v>
      </c>
      <c r="I48" s="66" t="s">
        <v>846</v>
      </c>
      <c r="J48" s="66" t="s">
        <v>1698</v>
      </c>
      <c r="K48" s="48">
        <v>5448</v>
      </c>
      <c r="L48" s="48" t="s">
        <v>387</v>
      </c>
    </row>
    <row r="49" spans="1:12" ht="17">
      <c r="A49" s="12">
        <v>4</v>
      </c>
      <c r="B49" s="17">
        <v>19872</v>
      </c>
      <c r="C49" s="17"/>
      <c r="D49" s="17">
        <v>26</v>
      </c>
      <c r="E49" s="63" t="s">
        <v>810</v>
      </c>
      <c r="F49" s="64" t="s">
        <v>15</v>
      </c>
      <c r="G49" s="64" t="s">
        <v>15</v>
      </c>
      <c r="H49" s="66" t="s">
        <v>16</v>
      </c>
      <c r="I49" s="66" t="s">
        <v>846</v>
      </c>
      <c r="J49" s="66" t="s">
        <v>1698</v>
      </c>
      <c r="K49" s="48">
        <v>5402</v>
      </c>
      <c r="L49" s="48" t="s">
        <v>387</v>
      </c>
    </row>
    <row r="50" spans="1:12" ht="18" customHeight="1">
      <c r="A50" s="12">
        <v>4</v>
      </c>
      <c r="B50" s="17">
        <v>19908</v>
      </c>
      <c r="C50" s="17"/>
      <c r="D50" s="17">
        <v>44</v>
      </c>
      <c r="E50" s="63" t="s">
        <v>811</v>
      </c>
      <c r="F50" s="64" t="s">
        <v>15</v>
      </c>
      <c r="G50" s="64" t="s">
        <v>15</v>
      </c>
      <c r="H50" s="66" t="s">
        <v>16</v>
      </c>
      <c r="I50" s="66" t="s">
        <v>846</v>
      </c>
      <c r="J50" s="66" t="s">
        <v>1698</v>
      </c>
      <c r="K50" s="48">
        <v>5366</v>
      </c>
      <c r="L50" s="48" t="s">
        <v>387</v>
      </c>
    </row>
    <row r="51" spans="1:12" ht="17">
      <c r="A51" s="12">
        <v>4</v>
      </c>
      <c r="B51" s="17">
        <v>141549</v>
      </c>
      <c r="C51" s="17"/>
      <c r="D51" s="17">
        <v>41</v>
      </c>
      <c r="E51" s="63" t="s">
        <v>812</v>
      </c>
      <c r="F51" s="64"/>
      <c r="G51" s="64"/>
      <c r="H51" s="65" t="s">
        <v>40</v>
      </c>
      <c r="I51" s="66" t="s">
        <v>813</v>
      </c>
      <c r="J51" s="66" t="s">
        <v>1699</v>
      </c>
      <c r="K51" s="18">
        <v>0</v>
      </c>
      <c r="L51" s="18" t="s">
        <v>387</v>
      </c>
    </row>
    <row r="52" spans="1:12" ht="17">
      <c r="A52" s="12">
        <v>4</v>
      </c>
      <c r="B52" s="17">
        <v>143973</v>
      </c>
      <c r="C52" s="17"/>
      <c r="D52" s="17">
        <v>30</v>
      </c>
      <c r="E52" s="63" t="s">
        <v>814</v>
      </c>
      <c r="F52" s="64"/>
      <c r="G52" s="64"/>
      <c r="H52" s="65" t="s">
        <v>40</v>
      </c>
      <c r="I52" s="67" t="s">
        <v>813</v>
      </c>
      <c r="J52" s="66" t="s">
        <v>1699</v>
      </c>
      <c r="K52" s="18">
        <v>0</v>
      </c>
      <c r="L52" s="18" t="s">
        <v>387</v>
      </c>
    </row>
    <row r="53" spans="1:12" ht="17">
      <c r="A53" s="12">
        <v>4</v>
      </c>
      <c r="B53" s="17">
        <v>145851</v>
      </c>
      <c r="C53" s="17"/>
      <c r="D53" s="17">
        <v>40</v>
      </c>
      <c r="E53" s="63" t="s">
        <v>815</v>
      </c>
      <c r="F53" s="64"/>
      <c r="G53" s="64"/>
      <c r="H53" s="65" t="s">
        <v>40</v>
      </c>
      <c r="I53" s="67" t="s">
        <v>813</v>
      </c>
      <c r="J53" s="66" t="s">
        <v>1699</v>
      </c>
      <c r="K53" s="18">
        <v>0</v>
      </c>
      <c r="L53" s="18" t="s">
        <v>387</v>
      </c>
    </row>
    <row r="54" spans="1:12" ht="17">
      <c r="A54" s="12">
        <v>4</v>
      </c>
      <c r="B54" s="17">
        <v>165451</v>
      </c>
      <c r="C54" s="17"/>
      <c r="D54" s="17">
        <v>36</v>
      </c>
      <c r="E54" s="63" t="s">
        <v>816</v>
      </c>
      <c r="F54" s="64"/>
      <c r="G54" s="64"/>
      <c r="H54" s="65" t="s">
        <v>40</v>
      </c>
      <c r="I54" s="66" t="s">
        <v>817</v>
      </c>
      <c r="J54" s="66" t="s">
        <v>1699</v>
      </c>
      <c r="K54" s="18">
        <v>0</v>
      </c>
      <c r="L54" s="18" t="s">
        <v>387</v>
      </c>
    </row>
    <row r="55" spans="1:12" ht="17">
      <c r="A55" s="12">
        <v>4</v>
      </c>
      <c r="B55" s="17">
        <v>207898</v>
      </c>
      <c r="C55" s="17"/>
      <c r="D55" s="17">
        <v>32</v>
      </c>
      <c r="E55" s="63" t="s">
        <v>818</v>
      </c>
      <c r="F55" s="64"/>
      <c r="G55" s="64"/>
      <c r="H55" s="65" t="s">
        <v>40</v>
      </c>
      <c r="I55" s="66" t="s">
        <v>819</v>
      </c>
      <c r="J55" s="66" t="s">
        <v>1699</v>
      </c>
      <c r="K55" s="18">
        <v>0</v>
      </c>
      <c r="L55" s="18" t="s">
        <v>387</v>
      </c>
    </row>
    <row r="56" spans="1:12" ht="17">
      <c r="A56" s="12">
        <v>4</v>
      </c>
      <c r="B56" s="17">
        <v>225864</v>
      </c>
      <c r="C56" s="17"/>
      <c r="D56" s="17">
        <v>15</v>
      </c>
      <c r="E56" s="63" t="s">
        <v>820</v>
      </c>
      <c r="F56" s="64"/>
      <c r="G56" s="64"/>
      <c r="H56" s="65" t="s">
        <v>40</v>
      </c>
      <c r="I56" s="66" t="s">
        <v>821</v>
      </c>
      <c r="J56" s="66" t="s">
        <v>1699</v>
      </c>
      <c r="K56" s="18">
        <v>0</v>
      </c>
      <c r="L56" s="18" t="s">
        <v>387</v>
      </c>
    </row>
    <row r="57" spans="1:12" ht="17">
      <c r="A57" s="12">
        <v>4</v>
      </c>
      <c r="B57" s="17">
        <v>251858</v>
      </c>
      <c r="C57" s="17"/>
      <c r="D57" s="17">
        <v>25</v>
      </c>
      <c r="E57" s="63" t="s">
        <v>822</v>
      </c>
      <c r="F57" s="64"/>
      <c r="G57" s="64"/>
      <c r="H57" s="65" t="s">
        <v>40</v>
      </c>
      <c r="I57" s="66" t="s">
        <v>823</v>
      </c>
      <c r="J57" s="66" t="s">
        <v>1699</v>
      </c>
      <c r="K57" s="18">
        <v>0</v>
      </c>
      <c r="L57" s="18" t="s">
        <v>387</v>
      </c>
    </row>
    <row r="58" spans="1:12" ht="17">
      <c r="A58" s="12">
        <v>4</v>
      </c>
      <c r="B58" s="17">
        <v>273530</v>
      </c>
      <c r="C58" s="17"/>
      <c r="D58" s="17">
        <v>25</v>
      </c>
      <c r="E58" s="63" t="s">
        <v>822</v>
      </c>
      <c r="F58" s="64"/>
      <c r="G58" s="64"/>
      <c r="H58" s="65" t="s">
        <v>40</v>
      </c>
      <c r="I58" s="66" t="s">
        <v>824</v>
      </c>
      <c r="J58" s="66" t="s">
        <v>1699</v>
      </c>
      <c r="K58" s="18">
        <v>0</v>
      </c>
      <c r="L58" s="18" t="s">
        <v>387</v>
      </c>
    </row>
    <row r="59" spans="1:12" ht="17">
      <c r="A59" s="12">
        <v>4</v>
      </c>
      <c r="B59" s="17">
        <v>694883</v>
      </c>
      <c r="C59" s="17"/>
      <c r="D59" s="17">
        <v>41</v>
      </c>
      <c r="E59" s="63" t="s">
        <v>825</v>
      </c>
      <c r="F59" s="64"/>
      <c r="G59" s="64"/>
      <c r="H59" s="65" t="s">
        <v>40</v>
      </c>
      <c r="I59" s="66" t="s">
        <v>826</v>
      </c>
      <c r="J59" s="66" t="s">
        <v>1699</v>
      </c>
      <c r="K59" s="18">
        <v>0</v>
      </c>
      <c r="L59" s="18" t="s">
        <v>387</v>
      </c>
    </row>
    <row r="60" spans="1:12" ht="17">
      <c r="A60" s="12">
        <v>4</v>
      </c>
      <c r="B60" s="17">
        <v>730960</v>
      </c>
      <c r="C60" s="17"/>
      <c r="D60" s="17">
        <v>32</v>
      </c>
      <c r="E60" s="63" t="s">
        <v>827</v>
      </c>
      <c r="F60" s="64"/>
      <c r="G60" s="64"/>
      <c r="H60" s="65" t="s">
        <v>40</v>
      </c>
      <c r="I60" s="66" t="s">
        <v>828</v>
      </c>
      <c r="J60" s="66" t="s">
        <v>1699</v>
      </c>
      <c r="K60" s="18">
        <v>0</v>
      </c>
      <c r="L60" s="18" t="s">
        <v>387</v>
      </c>
    </row>
    <row r="61" spans="1:12" ht="17">
      <c r="A61" s="12">
        <v>4</v>
      </c>
      <c r="B61" s="17">
        <v>765102</v>
      </c>
      <c r="C61" s="17"/>
      <c r="D61" s="17">
        <v>32</v>
      </c>
      <c r="E61" s="63" t="s">
        <v>829</v>
      </c>
      <c r="F61" s="64"/>
      <c r="G61" s="64"/>
      <c r="H61" s="65" t="s">
        <v>40</v>
      </c>
      <c r="I61" s="66" t="s">
        <v>830</v>
      </c>
      <c r="J61" s="66" t="s">
        <v>1699</v>
      </c>
      <c r="K61" s="18">
        <v>0</v>
      </c>
      <c r="L61" s="18" t="s">
        <v>387</v>
      </c>
    </row>
    <row r="62" spans="1:12" ht="17">
      <c r="A62" s="12">
        <v>4</v>
      </c>
      <c r="B62" s="17">
        <v>858454</v>
      </c>
      <c r="C62" s="17"/>
      <c r="D62" s="17">
        <v>39</v>
      </c>
      <c r="E62" s="63" t="s">
        <v>831</v>
      </c>
      <c r="F62" s="64"/>
      <c r="G62" s="64"/>
      <c r="H62" s="65" t="s">
        <v>40</v>
      </c>
      <c r="I62" s="66" t="s">
        <v>832</v>
      </c>
      <c r="J62" s="66" t="s">
        <v>1699</v>
      </c>
      <c r="K62" s="18">
        <v>0</v>
      </c>
      <c r="L62" s="18" t="s">
        <v>387</v>
      </c>
    </row>
    <row r="63" spans="1:12" ht="17">
      <c r="A63" s="12">
        <v>4</v>
      </c>
      <c r="B63" s="17">
        <v>872968</v>
      </c>
      <c r="C63" s="17"/>
      <c r="D63" s="17">
        <v>32</v>
      </c>
      <c r="E63" s="63" t="s">
        <v>833</v>
      </c>
      <c r="F63" s="64"/>
      <c r="G63" s="64"/>
      <c r="H63" s="65" t="s">
        <v>40</v>
      </c>
      <c r="I63" s="66" t="s">
        <v>834</v>
      </c>
      <c r="J63" s="66" t="s">
        <v>1699</v>
      </c>
      <c r="K63" s="18">
        <v>0</v>
      </c>
      <c r="L63" s="18" t="s">
        <v>387</v>
      </c>
    </row>
    <row r="64" spans="1:12" ht="17">
      <c r="A64" s="12">
        <v>4</v>
      </c>
      <c r="B64" s="17">
        <v>907200</v>
      </c>
      <c r="C64" s="17"/>
      <c r="D64" s="17">
        <v>31</v>
      </c>
      <c r="E64" s="63" t="s">
        <v>835</v>
      </c>
      <c r="F64" s="64"/>
      <c r="G64" s="64"/>
      <c r="H64" s="65" t="s">
        <v>40</v>
      </c>
      <c r="I64" s="66" t="s">
        <v>836</v>
      </c>
      <c r="J64" s="66" t="s">
        <v>1699</v>
      </c>
      <c r="K64" s="18">
        <v>0</v>
      </c>
      <c r="L64" s="18" t="s">
        <v>387</v>
      </c>
    </row>
    <row r="65" spans="1:12" ht="17">
      <c r="A65" s="12">
        <v>4</v>
      </c>
      <c r="B65" s="17">
        <v>966534</v>
      </c>
      <c r="C65" s="17"/>
      <c r="D65" s="17">
        <v>21</v>
      </c>
      <c r="E65" s="63" t="s">
        <v>837</v>
      </c>
      <c r="F65" s="64"/>
      <c r="G65" s="64"/>
      <c r="H65" s="65" t="s">
        <v>40</v>
      </c>
      <c r="I65" s="66" t="s">
        <v>838</v>
      </c>
      <c r="J65" s="66" t="s">
        <v>1699</v>
      </c>
      <c r="K65" s="18">
        <v>0</v>
      </c>
      <c r="L65" s="18" t="s">
        <v>387</v>
      </c>
    </row>
    <row r="66" spans="1:12" ht="17">
      <c r="A66" s="12">
        <v>4</v>
      </c>
      <c r="B66" s="17">
        <v>971949</v>
      </c>
      <c r="C66" s="17"/>
      <c r="D66" s="17">
        <v>30</v>
      </c>
      <c r="E66" s="63" t="s">
        <v>839</v>
      </c>
      <c r="F66" s="64"/>
      <c r="G66" s="64"/>
      <c r="H66" s="65" t="s">
        <v>40</v>
      </c>
      <c r="I66" s="66" t="s">
        <v>838</v>
      </c>
      <c r="J66" s="66" t="s">
        <v>1699</v>
      </c>
      <c r="K66" s="18">
        <v>0</v>
      </c>
      <c r="L66" s="18" t="s">
        <v>387</v>
      </c>
    </row>
    <row r="67" spans="1:12" ht="17">
      <c r="A67" s="12" t="s">
        <v>138</v>
      </c>
      <c r="B67" s="17">
        <v>210405</v>
      </c>
      <c r="C67" s="17">
        <f>1578783-(B67+D67)+2</f>
        <v>1368352</v>
      </c>
      <c r="D67" s="17">
        <v>28</v>
      </c>
      <c r="E67" s="63" t="s">
        <v>840</v>
      </c>
      <c r="F67" s="64"/>
      <c r="G67" s="64"/>
      <c r="H67" s="65" t="s">
        <v>40</v>
      </c>
      <c r="I67" s="66" t="s">
        <v>841</v>
      </c>
      <c r="J67" s="66" t="s">
        <v>1698</v>
      </c>
      <c r="K67" s="18">
        <v>0</v>
      </c>
      <c r="L67" s="18" t="s">
        <v>387</v>
      </c>
    </row>
    <row r="68" spans="1:12" ht="17">
      <c r="A68" s="12" t="s">
        <v>138</v>
      </c>
      <c r="B68" s="17">
        <v>1014576</v>
      </c>
      <c r="C68" s="17">
        <f t="shared" ref="C68:C69" si="2">1578783-(B68+D68)+2</f>
        <v>564188</v>
      </c>
      <c r="D68" s="17">
        <v>21</v>
      </c>
      <c r="E68" s="63" t="s">
        <v>842</v>
      </c>
      <c r="F68" s="64"/>
      <c r="G68" s="64"/>
      <c r="H68" s="65" t="s">
        <v>40</v>
      </c>
      <c r="I68" s="66" t="s">
        <v>843</v>
      </c>
      <c r="J68" s="66" t="s">
        <v>1698</v>
      </c>
      <c r="K68" s="18">
        <v>0</v>
      </c>
      <c r="L68" s="18" t="s">
        <v>844</v>
      </c>
    </row>
    <row r="69" spans="1:12" ht="17">
      <c r="A69" s="12" t="s">
        <v>138</v>
      </c>
      <c r="B69" s="17">
        <v>1549603</v>
      </c>
      <c r="C69" s="17">
        <f t="shared" si="2"/>
        <v>29157</v>
      </c>
      <c r="D69" s="17">
        <v>25</v>
      </c>
      <c r="E69" s="63" t="s">
        <v>845</v>
      </c>
      <c r="F69" s="64"/>
      <c r="G69" s="64" t="s">
        <v>15</v>
      </c>
      <c r="H69" s="65" t="s">
        <v>40</v>
      </c>
      <c r="I69" s="66" t="s">
        <v>846</v>
      </c>
      <c r="J69" s="66" t="s">
        <v>1699</v>
      </c>
      <c r="K69" s="18">
        <v>0</v>
      </c>
      <c r="L69" s="18" t="s">
        <v>387</v>
      </c>
    </row>
    <row r="70" spans="1:12" ht="17">
      <c r="A70" s="12">
        <v>5</v>
      </c>
      <c r="B70" s="17">
        <v>1902</v>
      </c>
      <c r="C70" s="17"/>
      <c r="D70" s="17">
        <v>15</v>
      </c>
      <c r="E70" s="63" t="s">
        <v>521</v>
      </c>
      <c r="F70" s="64"/>
      <c r="G70" s="64"/>
      <c r="H70" s="65" t="s">
        <v>30</v>
      </c>
      <c r="I70" s="66" t="s">
        <v>847</v>
      </c>
      <c r="J70" s="66" t="s">
        <v>1699</v>
      </c>
      <c r="K70" s="18">
        <v>-1833</v>
      </c>
      <c r="L70" s="18" t="s">
        <v>848</v>
      </c>
    </row>
    <row r="71" spans="1:12" ht="17">
      <c r="A71" s="12">
        <v>5</v>
      </c>
      <c r="B71" s="17">
        <v>981637</v>
      </c>
      <c r="C71" s="17"/>
      <c r="D71" s="17">
        <v>25</v>
      </c>
      <c r="E71" s="63" t="s">
        <v>849</v>
      </c>
      <c r="F71" s="64"/>
      <c r="G71" s="64"/>
      <c r="H71" s="65" t="s">
        <v>40</v>
      </c>
      <c r="I71" s="66" t="s">
        <v>850</v>
      </c>
      <c r="J71" s="66" t="s">
        <v>1698</v>
      </c>
      <c r="K71" s="18">
        <v>0</v>
      </c>
      <c r="L71" s="18" t="s">
        <v>851</v>
      </c>
    </row>
    <row r="72" spans="1:12" ht="17">
      <c r="A72" s="12">
        <v>7</v>
      </c>
      <c r="B72" s="17">
        <v>493115</v>
      </c>
      <c r="C72" s="17"/>
      <c r="D72" s="17">
        <v>31</v>
      </c>
      <c r="E72" s="63" t="s">
        <v>852</v>
      </c>
      <c r="F72" s="64"/>
      <c r="G72" s="64"/>
      <c r="H72" s="65" t="s">
        <v>40</v>
      </c>
      <c r="I72" s="66" t="s">
        <v>853</v>
      </c>
      <c r="J72" s="66" t="s">
        <v>1699</v>
      </c>
      <c r="K72" s="18">
        <v>0</v>
      </c>
      <c r="L72" s="18" t="s">
        <v>387</v>
      </c>
    </row>
    <row r="73" spans="1:12" ht="17">
      <c r="A73" s="12">
        <v>7</v>
      </c>
      <c r="B73" s="17">
        <v>510361</v>
      </c>
      <c r="C73" s="17"/>
      <c r="D73" s="17">
        <v>41</v>
      </c>
      <c r="E73" s="63" t="s">
        <v>854</v>
      </c>
      <c r="F73" s="64"/>
      <c r="G73" s="64"/>
      <c r="H73" s="65" t="s">
        <v>40</v>
      </c>
      <c r="I73" s="66" t="s">
        <v>855</v>
      </c>
      <c r="J73" s="66" t="s">
        <v>1699</v>
      </c>
      <c r="K73" s="18">
        <v>0</v>
      </c>
      <c r="L73" s="18" t="s">
        <v>387</v>
      </c>
    </row>
    <row r="74" spans="1:12" ht="17">
      <c r="A74" s="12">
        <v>7</v>
      </c>
      <c r="B74" s="17">
        <v>593629</v>
      </c>
      <c r="C74" s="17"/>
      <c r="D74" s="17">
        <v>23</v>
      </c>
      <c r="E74" s="63" t="s">
        <v>856</v>
      </c>
      <c r="F74" s="64"/>
      <c r="G74" s="64"/>
      <c r="H74" s="65" t="s">
        <v>40</v>
      </c>
      <c r="I74" s="66" t="s">
        <v>857</v>
      </c>
      <c r="J74" s="66" t="s">
        <v>1699</v>
      </c>
      <c r="K74" s="18">
        <v>0</v>
      </c>
      <c r="L74" s="18" t="s">
        <v>387</v>
      </c>
    </row>
    <row r="75" spans="1:12" ht="17">
      <c r="A75" s="12" t="s">
        <v>207</v>
      </c>
      <c r="B75" s="17">
        <v>89021</v>
      </c>
      <c r="C75" s="17">
        <f>1108641-(B75+D75)+2</f>
        <v>1019595</v>
      </c>
      <c r="D75" s="17">
        <v>27</v>
      </c>
      <c r="E75" s="63" t="s">
        <v>858</v>
      </c>
      <c r="F75" s="64"/>
      <c r="G75" s="64"/>
      <c r="H75" s="65" t="s">
        <v>40</v>
      </c>
      <c r="I75" s="66" t="s">
        <v>859</v>
      </c>
      <c r="J75" s="66" t="s">
        <v>1698</v>
      </c>
      <c r="K75" s="18">
        <v>0</v>
      </c>
      <c r="L75" s="18" t="s">
        <v>213</v>
      </c>
    </row>
    <row r="76" spans="1:12" ht="17">
      <c r="A76" s="12" t="s">
        <v>207</v>
      </c>
      <c r="B76" s="17">
        <v>1052133</v>
      </c>
      <c r="C76" s="17">
        <f t="shared" ref="C76:C77" si="3">1108641-(B76+D76)+2</f>
        <v>56471</v>
      </c>
      <c r="D76" s="17">
        <v>39</v>
      </c>
      <c r="E76" s="63" t="s">
        <v>860</v>
      </c>
      <c r="F76" s="64"/>
      <c r="G76" s="64"/>
      <c r="H76" s="65" t="s">
        <v>40</v>
      </c>
      <c r="I76" s="66" t="s">
        <v>861</v>
      </c>
      <c r="J76" s="66" t="s">
        <v>1698</v>
      </c>
      <c r="K76" s="18">
        <v>0</v>
      </c>
      <c r="L76" s="18" t="s">
        <v>213</v>
      </c>
    </row>
    <row r="77" spans="1:12" ht="17">
      <c r="A77" s="12" t="s">
        <v>207</v>
      </c>
      <c r="B77" s="17">
        <v>1052181</v>
      </c>
      <c r="C77" s="17">
        <f t="shared" si="3"/>
        <v>56423</v>
      </c>
      <c r="D77" s="17">
        <v>39</v>
      </c>
      <c r="E77" s="63" t="s">
        <v>862</v>
      </c>
      <c r="F77" s="64"/>
      <c r="G77" s="64"/>
      <c r="H77" s="65" t="s">
        <v>40</v>
      </c>
      <c r="I77" s="66" t="s">
        <v>861</v>
      </c>
      <c r="J77" s="66" t="s">
        <v>1698</v>
      </c>
      <c r="K77" s="18">
        <v>0</v>
      </c>
      <c r="L77" s="18" t="s">
        <v>213</v>
      </c>
    </row>
    <row r="78" spans="1:12" ht="17">
      <c r="A78" s="12">
        <v>8</v>
      </c>
      <c r="B78" s="17">
        <v>1389867</v>
      </c>
      <c r="C78" s="17"/>
      <c r="D78" s="17">
        <v>18</v>
      </c>
      <c r="E78" s="63" t="s">
        <v>863</v>
      </c>
      <c r="F78" s="64"/>
      <c r="G78" s="64"/>
      <c r="H78" s="65" t="s">
        <v>40</v>
      </c>
      <c r="I78" s="66" t="s">
        <v>864</v>
      </c>
      <c r="J78" s="66" t="s">
        <v>1698</v>
      </c>
      <c r="K78" s="18">
        <v>0</v>
      </c>
      <c r="L78" s="18" t="s">
        <v>502</v>
      </c>
    </row>
    <row r="79" spans="1:12" ht="17">
      <c r="A79" s="12">
        <v>8</v>
      </c>
      <c r="B79" s="17">
        <v>1392906</v>
      </c>
      <c r="C79" s="17"/>
      <c r="D79" s="17">
        <v>35</v>
      </c>
      <c r="E79" s="63" t="s">
        <v>865</v>
      </c>
      <c r="F79" s="64" t="s">
        <v>15</v>
      </c>
      <c r="G79" s="64"/>
      <c r="H79" s="65" t="s">
        <v>30</v>
      </c>
      <c r="I79" s="66" t="s">
        <v>864</v>
      </c>
      <c r="J79" s="66" t="s">
        <v>1698</v>
      </c>
      <c r="K79" s="18">
        <f>(1392482-B79)</f>
        <v>-424</v>
      </c>
      <c r="L79" s="18" t="s">
        <v>502</v>
      </c>
    </row>
    <row r="80" spans="1:12" ht="17">
      <c r="A80" s="12">
        <v>8</v>
      </c>
      <c r="B80" s="17">
        <v>1392944</v>
      </c>
      <c r="C80" s="17"/>
      <c r="D80" s="17">
        <v>35</v>
      </c>
      <c r="E80" s="63" t="s">
        <v>866</v>
      </c>
      <c r="F80" s="64" t="s">
        <v>15</v>
      </c>
      <c r="G80" s="64"/>
      <c r="H80" s="65" t="s">
        <v>30</v>
      </c>
      <c r="I80" s="66" t="s">
        <v>864</v>
      </c>
      <c r="J80" s="66" t="s">
        <v>1698</v>
      </c>
      <c r="K80" s="18">
        <f t="shared" ref="K80:K87" si="4">(1392482-B80)</f>
        <v>-462</v>
      </c>
      <c r="L80" s="18" t="s">
        <v>502</v>
      </c>
    </row>
    <row r="81" spans="1:12" ht="17">
      <c r="A81" s="12">
        <v>8</v>
      </c>
      <c r="B81" s="17">
        <v>1393001</v>
      </c>
      <c r="C81" s="17"/>
      <c r="D81" s="17">
        <v>35</v>
      </c>
      <c r="E81" s="63" t="s">
        <v>866</v>
      </c>
      <c r="F81" s="64" t="s">
        <v>15</v>
      </c>
      <c r="G81" s="64"/>
      <c r="H81" s="65" t="s">
        <v>30</v>
      </c>
      <c r="I81" s="66" t="s">
        <v>864</v>
      </c>
      <c r="J81" s="66" t="s">
        <v>1698</v>
      </c>
      <c r="K81" s="18">
        <f t="shared" si="4"/>
        <v>-519</v>
      </c>
      <c r="L81" s="18" t="s">
        <v>502</v>
      </c>
    </row>
    <row r="82" spans="1:12" ht="17">
      <c r="A82" s="12">
        <v>8</v>
      </c>
      <c r="B82" s="17">
        <v>1393039</v>
      </c>
      <c r="C82" s="17"/>
      <c r="D82" s="17">
        <v>35</v>
      </c>
      <c r="E82" s="63" t="s">
        <v>866</v>
      </c>
      <c r="F82" s="64" t="s">
        <v>15</v>
      </c>
      <c r="G82" s="64"/>
      <c r="H82" s="65" t="s">
        <v>30</v>
      </c>
      <c r="I82" s="66" t="s">
        <v>864</v>
      </c>
      <c r="J82" s="66" t="s">
        <v>1698</v>
      </c>
      <c r="K82" s="18">
        <f t="shared" si="4"/>
        <v>-557</v>
      </c>
      <c r="L82" s="18" t="s">
        <v>502</v>
      </c>
    </row>
    <row r="83" spans="1:12" ht="17">
      <c r="A83" s="12">
        <v>8</v>
      </c>
      <c r="B83" s="17">
        <v>1393109</v>
      </c>
      <c r="C83" s="17"/>
      <c r="D83" s="17">
        <v>28</v>
      </c>
      <c r="E83" s="63" t="s">
        <v>867</v>
      </c>
      <c r="F83" s="64" t="s">
        <v>15</v>
      </c>
      <c r="G83" s="64"/>
      <c r="H83" s="65" t="s">
        <v>30</v>
      </c>
      <c r="I83" s="66" t="s">
        <v>864</v>
      </c>
      <c r="J83" s="66" t="s">
        <v>1698</v>
      </c>
      <c r="K83" s="18">
        <f t="shared" si="4"/>
        <v>-627</v>
      </c>
      <c r="L83" s="18" t="s">
        <v>502</v>
      </c>
    </row>
    <row r="84" spans="1:12" ht="17">
      <c r="A84" s="12">
        <v>8</v>
      </c>
      <c r="B84" s="17">
        <v>1393147</v>
      </c>
      <c r="C84" s="17"/>
      <c r="D84" s="17">
        <v>28</v>
      </c>
      <c r="E84" s="63" t="s">
        <v>867</v>
      </c>
      <c r="F84" s="64" t="s">
        <v>15</v>
      </c>
      <c r="G84" s="64"/>
      <c r="H84" s="65" t="s">
        <v>30</v>
      </c>
      <c r="I84" s="66" t="s">
        <v>864</v>
      </c>
      <c r="J84" s="66" t="s">
        <v>1698</v>
      </c>
      <c r="K84" s="18">
        <f t="shared" si="4"/>
        <v>-665</v>
      </c>
      <c r="L84" s="18" t="s">
        <v>502</v>
      </c>
    </row>
    <row r="85" spans="1:12" ht="17">
      <c r="A85" s="12">
        <v>8</v>
      </c>
      <c r="B85" s="17">
        <v>1393204</v>
      </c>
      <c r="C85" s="17"/>
      <c r="D85" s="17">
        <v>28</v>
      </c>
      <c r="E85" s="63" t="s">
        <v>867</v>
      </c>
      <c r="F85" s="64" t="s">
        <v>15</v>
      </c>
      <c r="G85" s="64"/>
      <c r="H85" s="65" t="s">
        <v>30</v>
      </c>
      <c r="I85" s="66" t="s">
        <v>864</v>
      </c>
      <c r="J85" s="66" t="s">
        <v>1698</v>
      </c>
      <c r="K85" s="18">
        <f t="shared" si="4"/>
        <v>-722</v>
      </c>
      <c r="L85" s="18" t="s">
        <v>502</v>
      </c>
    </row>
    <row r="86" spans="1:12" ht="17">
      <c r="A86" s="12">
        <v>8</v>
      </c>
      <c r="B86" s="17">
        <v>1393242</v>
      </c>
      <c r="C86" s="17"/>
      <c r="D86" s="17">
        <v>28</v>
      </c>
      <c r="E86" s="63" t="s">
        <v>867</v>
      </c>
      <c r="F86" s="64" t="s">
        <v>15</v>
      </c>
      <c r="G86" s="64"/>
      <c r="H86" s="65" t="s">
        <v>30</v>
      </c>
      <c r="I86" s="66" t="s">
        <v>864</v>
      </c>
      <c r="J86" s="66" t="s">
        <v>1698</v>
      </c>
      <c r="K86" s="18">
        <f t="shared" si="4"/>
        <v>-760</v>
      </c>
      <c r="L86" s="18" t="s">
        <v>502</v>
      </c>
    </row>
    <row r="87" spans="1:12" ht="17">
      <c r="A87" s="12">
        <v>8</v>
      </c>
      <c r="B87" s="17">
        <v>1393299</v>
      </c>
      <c r="C87" s="17"/>
      <c r="D87" s="17">
        <v>28</v>
      </c>
      <c r="E87" s="63" t="s">
        <v>867</v>
      </c>
      <c r="F87" s="64" t="s">
        <v>15</v>
      </c>
      <c r="G87" s="64"/>
      <c r="H87" s="65" t="s">
        <v>30</v>
      </c>
      <c r="I87" s="66" t="s">
        <v>864</v>
      </c>
      <c r="J87" s="66" t="s">
        <v>1698</v>
      </c>
      <c r="K87" s="18">
        <f t="shared" si="4"/>
        <v>-817</v>
      </c>
      <c r="L87" s="18" t="s">
        <v>502</v>
      </c>
    </row>
    <row r="88" spans="1:12" ht="17">
      <c r="A88" s="12" t="s">
        <v>234</v>
      </c>
      <c r="B88" s="17">
        <v>935330</v>
      </c>
      <c r="C88" s="17">
        <f>1479808-(B88+D88)+2</f>
        <v>544455</v>
      </c>
      <c r="D88" s="17">
        <v>25</v>
      </c>
      <c r="E88" s="63" t="s">
        <v>868</v>
      </c>
      <c r="F88" s="64"/>
      <c r="G88" s="64"/>
      <c r="H88" s="65" t="s">
        <v>40</v>
      </c>
      <c r="I88" s="66" t="s">
        <v>869</v>
      </c>
      <c r="J88" s="66" t="s">
        <v>1699</v>
      </c>
      <c r="K88" s="18">
        <v>0</v>
      </c>
      <c r="L88" s="18" t="s">
        <v>387</v>
      </c>
    </row>
    <row r="89" spans="1:12" ht="17">
      <c r="A89" s="12" t="s">
        <v>234</v>
      </c>
      <c r="B89" s="17">
        <v>972113</v>
      </c>
      <c r="C89" s="17">
        <f t="shared" ref="C89:C91" si="5">1479808-(B89+D89)+2</f>
        <v>507665</v>
      </c>
      <c r="D89" s="17">
        <v>32</v>
      </c>
      <c r="E89" s="63" t="s">
        <v>870</v>
      </c>
      <c r="F89" s="64"/>
      <c r="G89" s="64"/>
      <c r="H89" s="65" t="s">
        <v>40</v>
      </c>
      <c r="I89" s="66" t="s">
        <v>871</v>
      </c>
      <c r="J89" s="66" t="s">
        <v>1699</v>
      </c>
      <c r="K89" s="18">
        <v>0</v>
      </c>
      <c r="L89" s="18" t="s">
        <v>387</v>
      </c>
    </row>
    <row r="90" spans="1:12" ht="17">
      <c r="A90" s="12" t="s">
        <v>234</v>
      </c>
      <c r="B90" s="17">
        <v>972179</v>
      </c>
      <c r="C90" s="17">
        <f t="shared" si="5"/>
        <v>507588</v>
      </c>
      <c r="D90" s="17">
        <v>43</v>
      </c>
      <c r="E90" s="63" t="s">
        <v>872</v>
      </c>
      <c r="F90" s="64"/>
      <c r="G90" s="64"/>
      <c r="H90" s="65" t="s">
        <v>40</v>
      </c>
      <c r="I90" s="66" t="s">
        <v>871</v>
      </c>
      <c r="J90" s="66" t="s">
        <v>1699</v>
      </c>
      <c r="K90" s="18">
        <v>0</v>
      </c>
      <c r="L90" s="18" t="s">
        <v>387</v>
      </c>
    </row>
    <row r="91" spans="1:12" ht="17">
      <c r="A91" s="12" t="s">
        <v>234</v>
      </c>
      <c r="B91" s="17">
        <v>1030921</v>
      </c>
      <c r="C91" s="17">
        <f t="shared" si="5"/>
        <v>448858</v>
      </c>
      <c r="D91" s="17">
        <v>31</v>
      </c>
      <c r="E91" s="63" t="s">
        <v>873</v>
      </c>
      <c r="F91" s="64"/>
      <c r="G91" s="64"/>
      <c r="H91" s="65" t="s">
        <v>40</v>
      </c>
      <c r="I91" s="66" t="s">
        <v>874</v>
      </c>
      <c r="J91" s="66" t="s">
        <v>1699</v>
      </c>
      <c r="K91" s="18">
        <v>0</v>
      </c>
      <c r="L91" s="18" t="s">
        <v>387</v>
      </c>
    </row>
    <row r="92" spans="1:12" ht="17">
      <c r="A92" s="12">
        <v>9</v>
      </c>
      <c r="B92" s="17">
        <v>149608</v>
      </c>
      <c r="C92" s="17"/>
      <c r="D92" s="17">
        <v>25</v>
      </c>
      <c r="E92" s="63" t="s">
        <v>875</v>
      </c>
      <c r="F92" s="64"/>
      <c r="G92" s="64"/>
      <c r="H92" s="65" t="s">
        <v>40</v>
      </c>
      <c r="I92" s="66" t="s">
        <v>876</v>
      </c>
      <c r="J92" s="66" t="s">
        <v>1699</v>
      </c>
      <c r="K92" s="18">
        <v>0</v>
      </c>
      <c r="L92" s="18" t="s">
        <v>387</v>
      </c>
    </row>
    <row r="93" spans="1:12" ht="17">
      <c r="A93" s="12" t="s">
        <v>254</v>
      </c>
      <c r="B93" s="17">
        <v>113480</v>
      </c>
      <c r="C93" s="17">
        <f>1755847-(B93+D93)+2</f>
        <v>1642348</v>
      </c>
      <c r="D93" s="17">
        <v>21</v>
      </c>
      <c r="E93" s="63" t="s">
        <v>877</v>
      </c>
      <c r="F93" s="64"/>
      <c r="G93" s="64"/>
      <c r="H93" s="65" t="s">
        <v>16</v>
      </c>
      <c r="I93" s="66" t="s">
        <v>878</v>
      </c>
      <c r="J93" s="66" t="s">
        <v>1699</v>
      </c>
      <c r="K93" s="18">
        <v>79</v>
      </c>
      <c r="L93" s="18" t="s">
        <v>879</v>
      </c>
    </row>
    <row r="94" spans="1:12" ht="17">
      <c r="A94" s="12" t="s">
        <v>254</v>
      </c>
      <c r="B94" s="17">
        <v>956983</v>
      </c>
      <c r="C94" s="17">
        <f t="shared" ref="C94:C96" si="6">1755847-(B94+D94)+2</f>
        <v>798842</v>
      </c>
      <c r="D94" s="17">
        <v>24</v>
      </c>
      <c r="E94" s="63" t="s">
        <v>880</v>
      </c>
      <c r="F94" s="64"/>
      <c r="G94" s="64"/>
      <c r="H94" s="65" t="s">
        <v>16</v>
      </c>
      <c r="I94" s="66" t="s">
        <v>881</v>
      </c>
      <c r="J94" s="66" t="s">
        <v>1699</v>
      </c>
      <c r="K94" s="18">
        <v>135</v>
      </c>
      <c r="L94" s="18" t="s">
        <v>213</v>
      </c>
    </row>
    <row r="95" spans="1:12" ht="17">
      <c r="A95" s="12" t="s">
        <v>254</v>
      </c>
      <c r="B95" s="17">
        <v>1572874</v>
      </c>
      <c r="C95" s="17">
        <f t="shared" si="6"/>
        <v>182948</v>
      </c>
      <c r="D95" s="17">
        <v>27</v>
      </c>
      <c r="E95" s="63" t="s">
        <v>882</v>
      </c>
      <c r="F95" s="64"/>
      <c r="G95" s="64"/>
      <c r="H95" s="65" t="s">
        <v>40</v>
      </c>
      <c r="I95" s="66" t="s">
        <v>883</v>
      </c>
      <c r="J95" s="66" t="s">
        <v>1699</v>
      </c>
      <c r="K95" s="18">
        <v>0</v>
      </c>
      <c r="L95" s="18" t="s">
        <v>387</v>
      </c>
    </row>
    <row r="96" spans="1:12" ht="17">
      <c r="A96" s="12" t="s">
        <v>254</v>
      </c>
      <c r="B96" s="17">
        <v>1591776</v>
      </c>
      <c r="C96" s="17">
        <f t="shared" si="6"/>
        <v>164033</v>
      </c>
      <c r="D96" s="17">
        <v>40</v>
      </c>
      <c r="E96" s="63" t="s">
        <v>799</v>
      </c>
      <c r="F96" s="64" t="s">
        <v>15</v>
      </c>
      <c r="G96" s="64"/>
      <c r="H96" s="65" t="s">
        <v>16</v>
      </c>
      <c r="I96" s="66" t="s">
        <v>876</v>
      </c>
      <c r="J96" s="66" t="s">
        <v>1698</v>
      </c>
      <c r="K96" s="18">
        <v>10912</v>
      </c>
      <c r="L96" s="18" t="s">
        <v>387</v>
      </c>
    </row>
    <row r="97" spans="1:12" ht="17">
      <c r="A97" s="12">
        <v>10</v>
      </c>
      <c r="B97" s="17">
        <v>1157526</v>
      </c>
      <c r="C97" s="17"/>
      <c r="D97" s="17">
        <v>38</v>
      </c>
      <c r="E97" s="63" t="s">
        <v>884</v>
      </c>
      <c r="F97" s="64"/>
      <c r="G97" s="64"/>
      <c r="H97" s="65" t="s">
        <v>40</v>
      </c>
      <c r="I97" s="66" t="s">
        <v>885</v>
      </c>
      <c r="J97" s="66" t="s">
        <v>1699</v>
      </c>
      <c r="K97" s="18">
        <v>0</v>
      </c>
      <c r="L97" s="18" t="s">
        <v>213</v>
      </c>
    </row>
    <row r="98" spans="1:12" ht="17">
      <c r="A98" s="12">
        <v>10</v>
      </c>
      <c r="B98" s="17">
        <v>1184396</v>
      </c>
      <c r="C98" s="17"/>
      <c r="D98" s="17">
        <v>29</v>
      </c>
      <c r="E98" s="63" t="s">
        <v>886</v>
      </c>
      <c r="F98" s="64"/>
      <c r="G98" s="64"/>
      <c r="H98" s="65" t="s">
        <v>40</v>
      </c>
      <c r="I98" s="66" t="s">
        <v>887</v>
      </c>
      <c r="J98" s="66" t="s">
        <v>1698</v>
      </c>
      <c r="K98" s="18">
        <v>0</v>
      </c>
      <c r="L98" s="18" t="s">
        <v>264</v>
      </c>
    </row>
    <row r="99" spans="1:12" ht="17">
      <c r="A99" s="12" t="s">
        <v>272</v>
      </c>
      <c r="B99" s="17">
        <v>279069</v>
      </c>
      <c r="C99" s="17">
        <f>1436743-(B99+D99)+2</f>
        <v>1157637</v>
      </c>
      <c r="D99" s="17">
        <v>39</v>
      </c>
      <c r="E99" s="63" t="s">
        <v>888</v>
      </c>
      <c r="F99" s="64"/>
      <c r="G99" s="64"/>
      <c r="H99" s="65" t="s">
        <v>40</v>
      </c>
      <c r="I99" s="66" t="s">
        <v>885</v>
      </c>
      <c r="J99" s="66" t="s">
        <v>1698</v>
      </c>
      <c r="K99" s="18">
        <v>0</v>
      </c>
      <c r="L99" s="18" t="s">
        <v>213</v>
      </c>
    </row>
    <row r="100" spans="1:12" ht="17">
      <c r="A100" s="12" t="s">
        <v>272</v>
      </c>
      <c r="B100" s="17">
        <v>389268</v>
      </c>
      <c r="C100" s="17">
        <f t="shared" ref="C100:C103" si="7">1436743-(B100+D100)+2</f>
        <v>1047452</v>
      </c>
      <c r="D100" s="17">
        <v>25</v>
      </c>
      <c r="E100" s="63" t="s">
        <v>889</v>
      </c>
      <c r="F100" s="64"/>
      <c r="G100" s="64"/>
      <c r="H100" s="65" t="s">
        <v>40</v>
      </c>
      <c r="I100" s="66" t="s">
        <v>890</v>
      </c>
      <c r="J100" s="66" t="s">
        <v>1699</v>
      </c>
      <c r="K100" s="18">
        <v>0</v>
      </c>
      <c r="L100" s="18" t="s">
        <v>213</v>
      </c>
    </row>
    <row r="101" spans="1:12" ht="17">
      <c r="A101" s="12" t="s">
        <v>272</v>
      </c>
      <c r="B101" s="17">
        <v>778014</v>
      </c>
      <c r="C101" s="17">
        <f t="shared" si="7"/>
        <v>658717</v>
      </c>
      <c r="D101" s="17">
        <v>14</v>
      </c>
      <c r="E101" s="63" t="s">
        <v>497</v>
      </c>
      <c r="F101" s="64"/>
      <c r="G101" s="64"/>
      <c r="H101" s="65" t="s">
        <v>16</v>
      </c>
      <c r="I101" s="66" t="s">
        <v>891</v>
      </c>
      <c r="J101" s="66" t="s">
        <v>1698</v>
      </c>
      <c r="K101" s="18">
        <v>1106</v>
      </c>
      <c r="L101" s="18" t="s">
        <v>213</v>
      </c>
    </row>
    <row r="102" spans="1:12" ht="17">
      <c r="A102" s="12" t="s">
        <v>272</v>
      </c>
      <c r="B102" s="17">
        <v>989451</v>
      </c>
      <c r="C102" s="17">
        <f t="shared" si="7"/>
        <v>447255</v>
      </c>
      <c r="D102" s="17">
        <v>39</v>
      </c>
      <c r="E102" s="63" t="s">
        <v>892</v>
      </c>
      <c r="F102" s="64"/>
      <c r="G102" s="64"/>
      <c r="H102" s="65" t="s">
        <v>40</v>
      </c>
      <c r="I102" s="66" t="s">
        <v>893</v>
      </c>
      <c r="J102" s="66" t="s">
        <v>1698</v>
      </c>
      <c r="K102" s="18">
        <v>0</v>
      </c>
      <c r="L102" s="18" t="s">
        <v>213</v>
      </c>
    </row>
    <row r="103" spans="1:12" ht="17">
      <c r="A103" s="12" t="s">
        <v>272</v>
      </c>
      <c r="B103" s="17">
        <v>1129565</v>
      </c>
      <c r="C103" s="17">
        <f t="shared" si="7"/>
        <v>307161</v>
      </c>
      <c r="D103" s="17">
        <v>19</v>
      </c>
      <c r="E103" s="63" t="s">
        <v>894</v>
      </c>
      <c r="F103" s="64"/>
      <c r="G103" s="64"/>
      <c r="H103" s="65" t="s">
        <v>40</v>
      </c>
      <c r="I103" s="66" t="s">
        <v>895</v>
      </c>
      <c r="J103" s="66" t="s">
        <v>1699</v>
      </c>
      <c r="K103" s="18">
        <v>0</v>
      </c>
      <c r="L103" s="18" t="s">
        <v>896</v>
      </c>
    </row>
    <row r="104" spans="1:12" ht="17">
      <c r="A104" s="12">
        <v>12</v>
      </c>
      <c r="B104" s="17">
        <v>1059354</v>
      </c>
      <c r="C104" s="17"/>
      <c r="D104" s="17">
        <v>25</v>
      </c>
      <c r="E104" s="63" t="s">
        <v>707</v>
      </c>
      <c r="F104" s="64"/>
      <c r="G104" s="64"/>
      <c r="H104" s="65" t="s">
        <v>30</v>
      </c>
      <c r="I104" s="66" t="s">
        <v>897</v>
      </c>
      <c r="J104" s="66" t="s">
        <v>1698</v>
      </c>
      <c r="K104" s="18">
        <v>-758</v>
      </c>
      <c r="L104" s="18" t="s">
        <v>213</v>
      </c>
    </row>
    <row r="105" spans="1:12" ht="17">
      <c r="A105" s="12">
        <v>12</v>
      </c>
      <c r="B105" s="17">
        <v>1339468</v>
      </c>
      <c r="C105" s="17"/>
      <c r="D105" s="17">
        <v>39</v>
      </c>
      <c r="E105" s="63" t="s">
        <v>898</v>
      </c>
      <c r="F105" s="64"/>
      <c r="G105" s="64"/>
      <c r="H105" s="65" t="s">
        <v>40</v>
      </c>
      <c r="I105" s="66" t="s">
        <v>899</v>
      </c>
      <c r="J105" s="66" t="s">
        <v>1698</v>
      </c>
      <c r="K105" s="18">
        <v>0</v>
      </c>
      <c r="L105" s="18" t="s">
        <v>213</v>
      </c>
    </row>
    <row r="106" spans="1:12" ht="17">
      <c r="A106" s="12" t="s">
        <v>314</v>
      </c>
      <c r="B106" s="17">
        <v>974925</v>
      </c>
      <c r="C106" s="17">
        <f>2258787-(B106+D106)+2</f>
        <v>1283843</v>
      </c>
      <c r="D106" s="17">
        <v>21</v>
      </c>
      <c r="E106" s="63" t="s">
        <v>900</v>
      </c>
      <c r="F106" s="64"/>
      <c r="G106" s="64"/>
      <c r="H106" s="65" t="s">
        <v>40</v>
      </c>
      <c r="I106" s="66" t="s">
        <v>901</v>
      </c>
      <c r="J106" s="66" t="s">
        <v>1699</v>
      </c>
      <c r="K106" s="18">
        <v>0</v>
      </c>
      <c r="L106" s="18" t="s">
        <v>902</v>
      </c>
    </row>
    <row r="107" spans="1:12" ht="17">
      <c r="A107" s="12" t="s">
        <v>314</v>
      </c>
      <c r="B107" s="17">
        <v>1405023</v>
      </c>
      <c r="C107" s="17">
        <f t="shared" ref="C107:C111" si="8">2258787-(B107+D107)+2</f>
        <v>853742</v>
      </c>
      <c r="D107" s="17">
        <v>24</v>
      </c>
      <c r="E107" s="63" t="s">
        <v>802</v>
      </c>
      <c r="F107" s="64"/>
      <c r="G107" s="64"/>
      <c r="H107" s="65" t="s">
        <v>16</v>
      </c>
      <c r="I107" s="66" t="s">
        <v>903</v>
      </c>
      <c r="J107" s="66" t="s">
        <v>1698</v>
      </c>
      <c r="K107" s="18">
        <v>3895</v>
      </c>
      <c r="L107" s="18" t="s">
        <v>387</v>
      </c>
    </row>
    <row r="108" spans="1:12" ht="17">
      <c r="A108" s="12" t="s">
        <v>314</v>
      </c>
      <c r="B108" s="17">
        <v>1405051</v>
      </c>
      <c r="C108" s="17">
        <f t="shared" si="8"/>
        <v>853707</v>
      </c>
      <c r="D108" s="17">
        <v>31</v>
      </c>
      <c r="E108" s="63" t="s">
        <v>904</v>
      </c>
      <c r="F108" s="64"/>
      <c r="G108" s="64"/>
      <c r="H108" s="65" t="s">
        <v>16</v>
      </c>
      <c r="I108" s="66" t="s">
        <v>903</v>
      </c>
      <c r="J108" s="66" t="s">
        <v>1698</v>
      </c>
      <c r="K108" s="18">
        <v>3860</v>
      </c>
      <c r="L108" s="18" t="s">
        <v>387</v>
      </c>
    </row>
    <row r="109" spans="1:12" ht="17">
      <c r="A109" s="12" t="s">
        <v>314</v>
      </c>
      <c r="B109" s="17">
        <v>1628552</v>
      </c>
      <c r="C109" s="17">
        <f t="shared" si="8"/>
        <v>630210</v>
      </c>
      <c r="D109" s="17">
        <v>27</v>
      </c>
      <c r="E109" s="63" t="s">
        <v>905</v>
      </c>
      <c r="F109" s="64"/>
      <c r="G109" s="64"/>
      <c r="H109" s="65" t="s">
        <v>40</v>
      </c>
      <c r="I109" s="66" t="s">
        <v>906</v>
      </c>
      <c r="J109" s="66" t="s">
        <v>1698</v>
      </c>
      <c r="K109" s="18">
        <v>0</v>
      </c>
      <c r="L109" s="18" t="s">
        <v>526</v>
      </c>
    </row>
    <row r="110" spans="1:12" ht="17">
      <c r="A110" s="12" t="s">
        <v>314</v>
      </c>
      <c r="B110" s="17">
        <v>1669353</v>
      </c>
      <c r="C110" s="17">
        <f t="shared" si="8"/>
        <v>589397</v>
      </c>
      <c r="D110" s="17">
        <v>39</v>
      </c>
      <c r="E110" s="63" t="s">
        <v>907</v>
      </c>
      <c r="F110" s="64"/>
      <c r="G110" s="64"/>
      <c r="H110" s="65" t="s">
        <v>40</v>
      </c>
      <c r="I110" s="66" t="s">
        <v>908</v>
      </c>
      <c r="J110" s="66" t="s">
        <v>1699</v>
      </c>
      <c r="K110" s="18">
        <v>0</v>
      </c>
      <c r="L110" s="18" t="s">
        <v>431</v>
      </c>
    </row>
    <row r="111" spans="1:12" ht="17">
      <c r="A111" s="12" t="s">
        <v>314</v>
      </c>
      <c r="B111" s="17">
        <v>1669401</v>
      </c>
      <c r="C111" s="17">
        <f t="shared" si="8"/>
        <v>589349</v>
      </c>
      <c r="D111" s="17">
        <v>39</v>
      </c>
      <c r="E111" s="63" t="s">
        <v>909</v>
      </c>
      <c r="F111" s="64"/>
      <c r="G111" s="64"/>
      <c r="H111" s="65" t="s">
        <v>40</v>
      </c>
      <c r="I111" s="66" t="s">
        <v>908</v>
      </c>
      <c r="J111" s="66" t="s">
        <v>1699</v>
      </c>
      <c r="K111" s="18">
        <v>0</v>
      </c>
      <c r="L111" s="18" t="s">
        <v>431</v>
      </c>
    </row>
    <row r="112" spans="1:12" ht="17">
      <c r="A112" s="12">
        <v>13</v>
      </c>
      <c r="B112" s="17">
        <v>273057</v>
      </c>
      <c r="C112" s="17"/>
      <c r="D112" s="17">
        <v>14</v>
      </c>
      <c r="E112" s="63" t="s">
        <v>910</v>
      </c>
      <c r="F112" s="64"/>
      <c r="G112" s="64"/>
      <c r="H112" s="65" t="s">
        <v>16</v>
      </c>
      <c r="I112" s="66" t="s">
        <v>911</v>
      </c>
      <c r="J112" s="66" t="s">
        <v>1698</v>
      </c>
      <c r="K112" s="18">
        <v>707</v>
      </c>
      <c r="L112" s="18" t="s">
        <v>213</v>
      </c>
    </row>
    <row r="113" spans="1:12" ht="17">
      <c r="A113" s="12">
        <v>13</v>
      </c>
      <c r="B113" s="17">
        <v>214113</v>
      </c>
      <c r="C113" s="17"/>
      <c r="D113" s="17">
        <v>39</v>
      </c>
      <c r="E113" s="63" t="s">
        <v>912</v>
      </c>
      <c r="F113" s="64"/>
      <c r="G113" s="64"/>
      <c r="H113" s="65" t="s">
        <v>40</v>
      </c>
      <c r="I113" s="66" t="s">
        <v>913</v>
      </c>
      <c r="J113" s="66" t="s">
        <v>1698</v>
      </c>
      <c r="K113" s="18">
        <v>0</v>
      </c>
      <c r="L113" s="18" t="s">
        <v>213</v>
      </c>
    </row>
    <row r="114" spans="1:12" ht="17">
      <c r="A114" s="12">
        <v>13</v>
      </c>
      <c r="B114" s="17">
        <v>214185</v>
      </c>
      <c r="C114" s="17"/>
      <c r="D114" s="17">
        <v>39</v>
      </c>
      <c r="E114" s="63" t="s">
        <v>914</v>
      </c>
      <c r="F114" s="64"/>
      <c r="G114" s="64"/>
      <c r="H114" s="65" t="s">
        <v>40</v>
      </c>
      <c r="I114" s="66" t="s">
        <v>913</v>
      </c>
      <c r="J114" s="66" t="s">
        <v>1698</v>
      </c>
      <c r="K114" s="18">
        <v>0</v>
      </c>
      <c r="L114" s="18" t="s">
        <v>213</v>
      </c>
    </row>
    <row r="115" spans="1:12" ht="17">
      <c r="A115" s="12">
        <v>13</v>
      </c>
      <c r="B115" s="17">
        <v>214317</v>
      </c>
      <c r="C115" s="17"/>
      <c r="D115" s="17">
        <v>39</v>
      </c>
      <c r="E115" s="63" t="s">
        <v>915</v>
      </c>
      <c r="F115" s="64"/>
      <c r="G115" s="64"/>
      <c r="H115" s="65" t="s">
        <v>40</v>
      </c>
      <c r="I115" s="66" t="s">
        <v>913</v>
      </c>
      <c r="J115" s="66" t="s">
        <v>1698</v>
      </c>
      <c r="K115" s="18">
        <v>0</v>
      </c>
      <c r="L115" s="18" t="s">
        <v>213</v>
      </c>
    </row>
    <row r="116" spans="1:12" ht="17">
      <c r="A116" s="12">
        <v>13</v>
      </c>
      <c r="B116" s="17">
        <v>214521</v>
      </c>
      <c r="C116" s="17"/>
      <c r="D116" s="17">
        <v>39</v>
      </c>
      <c r="E116" s="63" t="s">
        <v>527</v>
      </c>
      <c r="F116" s="64"/>
      <c r="G116" s="64"/>
      <c r="H116" s="65" t="s">
        <v>40</v>
      </c>
      <c r="I116" s="66" t="s">
        <v>913</v>
      </c>
      <c r="J116" s="66" t="s">
        <v>1698</v>
      </c>
      <c r="K116" s="18">
        <v>0</v>
      </c>
      <c r="L116" s="18" t="s">
        <v>213</v>
      </c>
    </row>
    <row r="117" spans="1:12" ht="17">
      <c r="A117" s="12">
        <v>13</v>
      </c>
      <c r="B117" s="17">
        <v>783846</v>
      </c>
      <c r="C117" s="17"/>
      <c r="D117" s="17">
        <v>30</v>
      </c>
      <c r="E117" s="63" t="s">
        <v>916</v>
      </c>
      <c r="F117" s="64"/>
      <c r="G117" s="64"/>
      <c r="H117" s="65" t="s">
        <v>40</v>
      </c>
      <c r="I117" s="66" t="s">
        <v>917</v>
      </c>
      <c r="J117" s="66" t="s">
        <v>1698</v>
      </c>
      <c r="K117" s="18">
        <v>0</v>
      </c>
      <c r="L117" s="18" t="s">
        <v>918</v>
      </c>
    </row>
    <row r="118" spans="1:12" ht="17">
      <c r="A118" s="12">
        <v>13</v>
      </c>
      <c r="B118" s="17">
        <v>783882</v>
      </c>
      <c r="C118" s="17"/>
      <c r="D118" s="17">
        <v>30</v>
      </c>
      <c r="E118" s="63" t="s">
        <v>916</v>
      </c>
      <c r="F118" s="64"/>
      <c r="G118" s="64"/>
      <c r="H118" s="65" t="s">
        <v>40</v>
      </c>
      <c r="I118" s="66" t="s">
        <v>917</v>
      </c>
      <c r="J118" s="66" t="s">
        <v>1698</v>
      </c>
      <c r="K118" s="18">
        <v>0</v>
      </c>
      <c r="L118" s="18" t="s">
        <v>918</v>
      </c>
    </row>
    <row r="119" spans="1:12" ht="17">
      <c r="A119" s="12" t="s">
        <v>351</v>
      </c>
      <c r="B119" s="17">
        <v>7662</v>
      </c>
      <c r="C119" s="17">
        <f>2869776-(B119+D119)+2</f>
        <v>2862082</v>
      </c>
      <c r="D119" s="17">
        <v>34</v>
      </c>
      <c r="E119" s="63" t="s">
        <v>919</v>
      </c>
      <c r="F119" s="64"/>
      <c r="G119" s="64"/>
      <c r="H119" s="65" t="s">
        <v>40</v>
      </c>
      <c r="I119" s="66" t="s">
        <v>920</v>
      </c>
      <c r="J119" s="66" t="s">
        <v>1699</v>
      </c>
      <c r="K119" s="18">
        <v>0</v>
      </c>
      <c r="L119" s="18" t="s">
        <v>921</v>
      </c>
    </row>
    <row r="120" spans="1:12" ht="17">
      <c r="A120" s="12" t="s">
        <v>351</v>
      </c>
      <c r="B120" s="17">
        <v>2351981</v>
      </c>
      <c r="C120" s="17">
        <f t="shared" ref="C120:C122" si="9">2869776-(B120+D120)+2</f>
        <v>517775</v>
      </c>
      <c r="D120" s="17">
        <v>22</v>
      </c>
      <c r="E120" s="63" t="s">
        <v>922</v>
      </c>
      <c r="F120" s="64"/>
      <c r="G120" s="64"/>
      <c r="H120" s="65" t="s">
        <v>16</v>
      </c>
      <c r="I120" s="66" t="s">
        <v>923</v>
      </c>
      <c r="J120" s="66" t="s">
        <v>1699</v>
      </c>
      <c r="K120" s="18">
        <v>339</v>
      </c>
      <c r="L120" s="18" t="s">
        <v>213</v>
      </c>
    </row>
    <row r="121" spans="1:12" ht="17">
      <c r="A121" s="12" t="s">
        <v>351</v>
      </c>
      <c r="B121" s="17">
        <v>2858373</v>
      </c>
      <c r="C121" s="17">
        <f t="shared" si="9"/>
        <v>11368</v>
      </c>
      <c r="D121" s="17">
        <v>37</v>
      </c>
      <c r="E121" s="63" t="s">
        <v>924</v>
      </c>
      <c r="F121" s="64"/>
      <c r="G121" s="64" t="s">
        <v>15</v>
      </c>
      <c r="H121" s="65" t="s">
        <v>40</v>
      </c>
      <c r="I121" s="66" t="s">
        <v>925</v>
      </c>
      <c r="J121" s="66" t="s">
        <v>1699</v>
      </c>
      <c r="K121" s="18">
        <v>0</v>
      </c>
      <c r="L121" s="18" t="s">
        <v>387</v>
      </c>
    </row>
    <row r="122" spans="1:12" ht="17">
      <c r="A122" s="12" t="s">
        <v>351</v>
      </c>
      <c r="B122" s="17">
        <v>2860110</v>
      </c>
      <c r="C122" s="17">
        <f t="shared" si="9"/>
        <v>9643</v>
      </c>
      <c r="D122" s="17">
        <v>25</v>
      </c>
      <c r="E122" s="63" t="s">
        <v>926</v>
      </c>
      <c r="F122" s="64"/>
      <c r="G122" s="64" t="s">
        <v>15</v>
      </c>
      <c r="H122" s="65" t="s">
        <v>40</v>
      </c>
      <c r="I122" s="66" t="s">
        <v>925</v>
      </c>
      <c r="J122" s="66" t="s">
        <v>1699</v>
      </c>
      <c r="K122" s="18">
        <v>0</v>
      </c>
      <c r="L122" s="18" t="s">
        <v>387</v>
      </c>
    </row>
    <row r="123" spans="1:12" ht="17">
      <c r="A123" s="12">
        <v>14</v>
      </c>
      <c r="B123" s="17">
        <v>822182</v>
      </c>
      <c r="C123" s="17"/>
      <c r="D123" s="17">
        <v>18</v>
      </c>
      <c r="E123" s="63" t="s">
        <v>534</v>
      </c>
      <c r="F123" s="64"/>
      <c r="G123" s="64"/>
      <c r="H123" s="65" t="s">
        <v>40</v>
      </c>
      <c r="I123" s="66" t="s">
        <v>927</v>
      </c>
      <c r="J123" s="66" t="s">
        <v>1699</v>
      </c>
      <c r="K123" s="18">
        <v>0</v>
      </c>
      <c r="L123" s="18" t="s">
        <v>438</v>
      </c>
    </row>
    <row r="124" spans="1:12" ht="17">
      <c r="A124" s="12">
        <v>14</v>
      </c>
      <c r="B124" s="17">
        <v>3371708</v>
      </c>
      <c r="C124" s="17"/>
      <c r="D124" s="17">
        <v>41</v>
      </c>
      <c r="E124" s="63" t="s">
        <v>928</v>
      </c>
      <c r="F124" s="64" t="s">
        <v>15</v>
      </c>
      <c r="G124" s="64" t="s">
        <v>15</v>
      </c>
      <c r="H124" s="66" t="s">
        <v>16</v>
      </c>
      <c r="I124" s="66" t="s">
        <v>1495</v>
      </c>
      <c r="J124" s="66" t="s">
        <v>1699</v>
      </c>
      <c r="K124" s="48">
        <v>15503</v>
      </c>
      <c r="L124" s="48" t="s">
        <v>387</v>
      </c>
    </row>
    <row r="125" spans="1:12" ht="17">
      <c r="A125" s="12" t="s">
        <v>929</v>
      </c>
      <c r="B125" s="17">
        <v>937</v>
      </c>
      <c r="C125" s="17">
        <v>116083</v>
      </c>
      <c r="D125" s="17">
        <v>27</v>
      </c>
      <c r="E125" s="63" t="s">
        <v>930</v>
      </c>
      <c r="F125" s="64" t="s">
        <v>15</v>
      </c>
      <c r="G125" s="64"/>
      <c r="H125" s="66" t="s">
        <v>16</v>
      </c>
      <c r="I125" s="66" t="s">
        <v>971</v>
      </c>
      <c r="J125" s="66" t="s">
        <v>1698</v>
      </c>
      <c r="K125" s="48">
        <v>24215</v>
      </c>
      <c r="L125" s="48" t="s">
        <v>387</v>
      </c>
    </row>
    <row r="126" spans="1:12" ht="17">
      <c r="A126" s="12" t="s">
        <v>929</v>
      </c>
      <c r="B126" s="17">
        <v>975</v>
      </c>
      <c r="C126" s="17">
        <v>116047</v>
      </c>
      <c r="D126" s="17">
        <v>25</v>
      </c>
      <c r="E126" s="63" t="s">
        <v>931</v>
      </c>
      <c r="F126" s="64" t="s">
        <v>15</v>
      </c>
      <c r="G126" s="64"/>
      <c r="H126" s="66" t="s">
        <v>16</v>
      </c>
      <c r="I126" s="66" t="s">
        <v>971</v>
      </c>
      <c r="J126" s="66" t="s">
        <v>1698</v>
      </c>
      <c r="K126" s="48">
        <v>24179</v>
      </c>
      <c r="L126" s="48" t="s">
        <v>387</v>
      </c>
    </row>
    <row r="127" spans="1:12" ht="17">
      <c r="A127" s="12" t="s">
        <v>929</v>
      </c>
      <c r="B127" s="17">
        <v>1010</v>
      </c>
      <c r="C127" s="17">
        <v>116010</v>
      </c>
      <c r="D127" s="17">
        <v>27</v>
      </c>
      <c r="E127" s="63" t="s">
        <v>932</v>
      </c>
      <c r="F127" s="64" t="s">
        <v>15</v>
      </c>
      <c r="G127" s="64"/>
      <c r="H127" s="66" t="s">
        <v>16</v>
      </c>
      <c r="I127" s="66" t="s">
        <v>971</v>
      </c>
      <c r="J127" s="66" t="s">
        <v>1698</v>
      </c>
      <c r="K127" s="48">
        <v>24142</v>
      </c>
      <c r="L127" s="48" t="s">
        <v>387</v>
      </c>
    </row>
    <row r="128" spans="1:12" ht="17">
      <c r="A128" s="12" t="s">
        <v>933</v>
      </c>
      <c r="B128" s="17">
        <v>78772</v>
      </c>
      <c r="C128" s="17">
        <v>11625</v>
      </c>
      <c r="D128" s="17">
        <v>35</v>
      </c>
      <c r="E128" s="63" t="s">
        <v>934</v>
      </c>
      <c r="F128" s="64"/>
      <c r="G128" s="64"/>
      <c r="H128" s="65" t="s">
        <v>40</v>
      </c>
      <c r="I128" s="66" t="s">
        <v>935</v>
      </c>
      <c r="J128" s="66" t="s">
        <v>1699</v>
      </c>
      <c r="K128" s="18">
        <v>0</v>
      </c>
      <c r="L128" s="18" t="s">
        <v>387</v>
      </c>
    </row>
    <row r="129" spans="1:12" ht="17">
      <c r="A129" s="12" t="s">
        <v>936</v>
      </c>
      <c r="B129" s="17">
        <v>83271</v>
      </c>
      <c r="C129" s="17">
        <v>5199</v>
      </c>
      <c r="D129" s="17">
        <v>40</v>
      </c>
      <c r="E129" s="63" t="s">
        <v>937</v>
      </c>
      <c r="F129" s="64"/>
      <c r="G129" s="64"/>
      <c r="H129" s="65" t="s">
        <v>30</v>
      </c>
      <c r="I129" s="66" t="s">
        <v>938</v>
      </c>
      <c r="J129" s="66" t="s">
        <v>1698</v>
      </c>
      <c r="K129" s="18">
        <v>-2019</v>
      </c>
      <c r="L129" s="18" t="s">
        <v>939</v>
      </c>
    </row>
    <row r="130" spans="1:12" ht="17">
      <c r="A130" s="12" t="s">
        <v>940</v>
      </c>
      <c r="B130" s="17">
        <v>560</v>
      </c>
      <c r="C130" s="17">
        <v>20206</v>
      </c>
      <c r="D130" s="17">
        <v>39</v>
      </c>
      <c r="E130" s="63" t="s">
        <v>941</v>
      </c>
      <c r="F130" s="64" t="s">
        <v>15</v>
      </c>
      <c r="G130" s="64"/>
      <c r="H130" s="65" t="s">
        <v>13</v>
      </c>
      <c r="I130" s="66"/>
      <c r="J130" s="66"/>
      <c r="K130" s="18"/>
      <c r="L130" s="18"/>
    </row>
    <row r="131" spans="1:12" ht="17">
      <c r="A131" s="12" t="s">
        <v>940</v>
      </c>
      <c r="B131" s="17">
        <v>707</v>
      </c>
      <c r="C131" s="17">
        <v>20074</v>
      </c>
      <c r="D131" s="17">
        <v>24</v>
      </c>
      <c r="E131" s="63" t="s">
        <v>796</v>
      </c>
      <c r="F131" s="64" t="s">
        <v>15</v>
      </c>
      <c r="G131" s="64"/>
      <c r="H131" s="65" t="s">
        <v>13</v>
      </c>
      <c r="I131" s="66"/>
      <c r="J131" s="66"/>
      <c r="K131" s="18"/>
      <c r="L131" s="18"/>
    </row>
    <row r="132" spans="1:12" ht="17">
      <c r="A132" s="12" t="s">
        <v>940</v>
      </c>
      <c r="B132" s="17">
        <v>775</v>
      </c>
      <c r="C132" s="17">
        <v>20005</v>
      </c>
      <c r="D132" s="17">
        <v>25</v>
      </c>
      <c r="E132" s="63" t="s">
        <v>942</v>
      </c>
      <c r="F132" s="64" t="s">
        <v>15</v>
      </c>
      <c r="G132" s="64"/>
      <c r="H132" s="65" t="s">
        <v>13</v>
      </c>
      <c r="I132" s="66"/>
      <c r="J132" s="66"/>
      <c r="K132" s="18"/>
      <c r="L132" s="18"/>
    </row>
    <row r="133" spans="1:12" ht="17">
      <c r="A133" s="12" t="s">
        <v>940</v>
      </c>
      <c r="B133" s="17">
        <v>847</v>
      </c>
      <c r="C133" s="17">
        <v>19931</v>
      </c>
      <c r="D133" s="17">
        <v>27</v>
      </c>
      <c r="E133" s="63" t="s">
        <v>943</v>
      </c>
      <c r="F133" s="64" t="s">
        <v>15</v>
      </c>
      <c r="G133" s="64"/>
      <c r="H133" s="65" t="s">
        <v>13</v>
      </c>
      <c r="I133" s="66"/>
      <c r="J133" s="66"/>
      <c r="K133" s="18"/>
      <c r="L133" s="18"/>
    </row>
    <row r="134" spans="1:12" ht="17">
      <c r="A134" s="12" t="s">
        <v>940</v>
      </c>
      <c r="B134" s="17">
        <v>988</v>
      </c>
      <c r="C134" s="17">
        <v>19793</v>
      </c>
      <c r="D134" s="17">
        <v>24</v>
      </c>
      <c r="E134" s="63" t="s">
        <v>796</v>
      </c>
      <c r="F134" s="64" t="s">
        <v>15</v>
      </c>
      <c r="G134" s="64"/>
      <c r="H134" s="65" t="s">
        <v>13</v>
      </c>
      <c r="I134" s="66"/>
      <c r="J134" s="66"/>
      <c r="K134" s="18"/>
      <c r="L134" s="18"/>
    </row>
    <row r="135" spans="1:12" ht="17">
      <c r="A135" s="12" t="s">
        <v>940</v>
      </c>
      <c r="B135" s="17">
        <v>1061</v>
      </c>
      <c r="C135" s="17">
        <v>19713</v>
      </c>
      <c r="D135" s="17">
        <v>31</v>
      </c>
      <c r="E135" s="63" t="s">
        <v>944</v>
      </c>
      <c r="F135" s="64" t="s">
        <v>15</v>
      </c>
      <c r="G135" s="64"/>
      <c r="H135" s="65" t="s">
        <v>13</v>
      </c>
      <c r="I135" s="66"/>
      <c r="J135" s="66"/>
      <c r="K135" s="18"/>
      <c r="L135" s="18"/>
    </row>
    <row r="136" spans="1:12" ht="17">
      <c r="A136" s="12" t="s">
        <v>940</v>
      </c>
      <c r="B136" s="17">
        <v>1156</v>
      </c>
      <c r="C136" s="17">
        <v>19621</v>
      </c>
      <c r="D136" s="17">
        <v>28</v>
      </c>
      <c r="E136" s="63" t="s">
        <v>945</v>
      </c>
      <c r="F136" s="64" t="s">
        <v>15</v>
      </c>
      <c r="G136" s="64"/>
      <c r="H136" s="65" t="s">
        <v>13</v>
      </c>
      <c r="I136" s="66"/>
      <c r="J136" s="66"/>
      <c r="K136" s="18"/>
      <c r="L136" s="18"/>
    </row>
    <row r="137" spans="1:12" ht="17">
      <c r="A137" s="12" t="s">
        <v>940</v>
      </c>
      <c r="B137" s="17">
        <v>1233</v>
      </c>
      <c r="C137" s="17">
        <v>19543</v>
      </c>
      <c r="D137" s="17">
        <v>29</v>
      </c>
      <c r="E137" s="63" t="s">
        <v>946</v>
      </c>
      <c r="F137" s="64" t="s">
        <v>15</v>
      </c>
      <c r="G137" s="64"/>
      <c r="H137" s="65" t="s">
        <v>13</v>
      </c>
      <c r="I137" s="66"/>
      <c r="J137" s="66"/>
      <c r="K137" s="18"/>
      <c r="L137" s="18"/>
    </row>
    <row r="138" spans="1:12" ht="17">
      <c r="A138" s="12" t="s">
        <v>947</v>
      </c>
      <c r="B138" s="17">
        <v>11744</v>
      </c>
      <c r="C138" s="17">
        <v>5094</v>
      </c>
      <c r="D138" s="17">
        <v>40</v>
      </c>
      <c r="E138" s="63" t="s">
        <v>948</v>
      </c>
      <c r="F138" s="64"/>
      <c r="G138" s="64"/>
      <c r="H138" s="65" t="s">
        <v>13</v>
      </c>
      <c r="I138" s="66"/>
      <c r="J138" s="66"/>
      <c r="K138" s="18"/>
      <c r="L138" s="18"/>
    </row>
    <row r="139" spans="1:12" ht="17">
      <c r="A139" s="12" t="s">
        <v>949</v>
      </c>
      <c r="B139" s="17">
        <v>6581</v>
      </c>
      <c r="C139" s="17">
        <f>7110-(B139+D139)+1</f>
        <v>506</v>
      </c>
      <c r="D139" s="17">
        <v>24</v>
      </c>
      <c r="E139" s="63" t="s">
        <v>796</v>
      </c>
      <c r="F139" s="64" t="s">
        <v>15</v>
      </c>
      <c r="G139" s="64"/>
      <c r="H139" s="65" t="s">
        <v>13</v>
      </c>
      <c r="I139" s="66"/>
      <c r="J139" s="66"/>
      <c r="K139" s="18"/>
      <c r="L139" s="18"/>
    </row>
    <row r="140" spans="1:12" ht="17">
      <c r="A140" s="12" t="s">
        <v>949</v>
      </c>
      <c r="B140" s="17">
        <v>6610</v>
      </c>
      <c r="C140" s="17">
        <f t="shared" ref="C140:C150" si="10">7110-(B140+D140)+1</f>
        <v>475</v>
      </c>
      <c r="D140" s="17">
        <v>26</v>
      </c>
      <c r="E140" s="63" t="s">
        <v>950</v>
      </c>
      <c r="F140" s="64" t="s">
        <v>15</v>
      </c>
      <c r="G140" s="64"/>
      <c r="H140" s="65" t="s">
        <v>13</v>
      </c>
      <c r="I140" s="66"/>
      <c r="J140" s="66"/>
      <c r="K140" s="18"/>
      <c r="L140" s="18"/>
    </row>
    <row r="141" spans="1:12" ht="17">
      <c r="A141" s="12" t="s">
        <v>949</v>
      </c>
      <c r="B141" s="17">
        <v>6676</v>
      </c>
      <c r="C141" s="17">
        <f t="shared" si="10"/>
        <v>410</v>
      </c>
      <c r="D141" s="17">
        <v>25</v>
      </c>
      <c r="E141" s="63" t="s">
        <v>951</v>
      </c>
      <c r="F141" s="64" t="s">
        <v>15</v>
      </c>
      <c r="G141" s="64"/>
      <c r="H141" s="65" t="s">
        <v>13</v>
      </c>
      <c r="I141" s="66"/>
      <c r="J141" s="66"/>
      <c r="K141" s="18"/>
      <c r="L141" s="18"/>
    </row>
    <row r="142" spans="1:12" ht="17">
      <c r="A142" s="12" t="s">
        <v>949</v>
      </c>
      <c r="B142" s="17">
        <v>6726</v>
      </c>
      <c r="C142" s="17">
        <f t="shared" si="10"/>
        <v>360</v>
      </c>
      <c r="D142" s="17">
        <v>25</v>
      </c>
      <c r="E142" s="63" t="s">
        <v>952</v>
      </c>
      <c r="F142" s="64" t="s">
        <v>15</v>
      </c>
      <c r="G142" s="64"/>
      <c r="H142" s="65" t="s">
        <v>13</v>
      </c>
      <c r="I142" s="66"/>
      <c r="J142" s="66"/>
      <c r="K142" s="18"/>
      <c r="L142" s="18"/>
    </row>
    <row r="143" spans="1:12" ht="17">
      <c r="A143" s="12" t="s">
        <v>949</v>
      </c>
      <c r="B143" s="17">
        <v>6754</v>
      </c>
      <c r="C143" s="17">
        <f t="shared" si="10"/>
        <v>333</v>
      </c>
      <c r="D143" s="17">
        <v>24</v>
      </c>
      <c r="E143" s="63" t="s">
        <v>802</v>
      </c>
      <c r="F143" s="64" t="s">
        <v>15</v>
      </c>
      <c r="G143" s="64"/>
      <c r="H143" s="65" t="s">
        <v>13</v>
      </c>
      <c r="I143" s="66"/>
      <c r="J143" s="66"/>
      <c r="K143" s="18"/>
      <c r="L143" s="18"/>
    </row>
    <row r="144" spans="1:12" ht="17">
      <c r="A144" s="12" t="s">
        <v>949</v>
      </c>
      <c r="B144" s="17">
        <v>6782</v>
      </c>
      <c r="C144" s="17">
        <f t="shared" si="10"/>
        <v>300</v>
      </c>
      <c r="D144" s="17">
        <v>29</v>
      </c>
      <c r="E144" s="63" t="s">
        <v>953</v>
      </c>
      <c r="F144" s="64" t="s">
        <v>15</v>
      </c>
      <c r="G144" s="64"/>
      <c r="H144" s="65" t="s">
        <v>13</v>
      </c>
      <c r="I144" s="66"/>
      <c r="J144" s="66"/>
      <c r="K144" s="18"/>
      <c r="L144" s="18"/>
    </row>
    <row r="145" spans="1:12" ht="17">
      <c r="A145" s="12" t="s">
        <v>949</v>
      </c>
      <c r="B145" s="17">
        <v>6836</v>
      </c>
      <c r="C145" s="17">
        <f t="shared" si="10"/>
        <v>249</v>
      </c>
      <c r="D145" s="17">
        <v>26</v>
      </c>
      <c r="E145" s="63" t="s">
        <v>954</v>
      </c>
      <c r="F145" s="64" t="s">
        <v>15</v>
      </c>
      <c r="G145" s="64"/>
      <c r="H145" s="65" t="s">
        <v>13</v>
      </c>
      <c r="I145" s="66"/>
      <c r="J145" s="66"/>
      <c r="K145" s="18"/>
      <c r="L145" s="18"/>
    </row>
    <row r="146" spans="1:12" ht="17">
      <c r="A146" s="12" t="s">
        <v>949</v>
      </c>
      <c r="B146" s="17">
        <v>6893</v>
      </c>
      <c r="C146" s="17">
        <f t="shared" si="10"/>
        <v>195</v>
      </c>
      <c r="D146" s="17">
        <v>23</v>
      </c>
      <c r="E146" s="63" t="s">
        <v>955</v>
      </c>
      <c r="F146" s="64" t="s">
        <v>15</v>
      </c>
      <c r="G146" s="64"/>
      <c r="H146" s="65" t="s">
        <v>13</v>
      </c>
      <c r="I146" s="66"/>
      <c r="J146" s="66"/>
      <c r="K146" s="18"/>
      <c r="L146" s="18"/>
    </row>
    <row r="147" spans="1:12" ht="17">
      <c r="A147" s="12" t="s">
        <v>949</v>
      </c>
      <c r="B147" s="17">
        <v>6921</v>
      </c>
      <c r="C147" s="17">
        <f t="shared" si="10"/>
        <v>165</v>
      </c>
      <c r="D147" s="17">
        <v>25</v>
      </c>
      <c r="E147" s="63" t="s">
        <v>956</v>
      </c>
      <c r="F147" s="64" t="s">
        <v>15</v>
      </c>
      <c r="G147" s="64"/>
      <c r="H147" s="65" t="s">
        <v>13</v>
      </c>
      <c r="I147" s="66"/>
      <c r="J147" s="66"/>
      <c r="K147" s="18"/>
      <c r="L147" s="18"/>
    </row>
    <row r="148" spans="1:12" ht="17">
      <c r="A148" s="12" t="s">
        <v>949</v>
      </c>
      <c r="B148" s="17">
        <v>6962</v>
      </c>
      <c r="C148" s="17">
        <f t="shared" si="10"/>
        <v>126</v>
      </c>
      <c r="D148" s="17">
        <v>23</v>
      </c>
      <c r="E148" s="63" t="s">
        <v>957</v>
      </c>
      <c r="F148" s="64" t="s">
        <v>15</v>
      </c>
      <c r="G148" s="64"/>
      <c r="H148" s="65" t="s">
        <v>13</v>
      </c>
      <c r="I148" s="66"/>
      <c r="J148" s="66"/>
      <c r="K148" s="18"/>
      <c r="L148" s="18"/>
    </row>
    <row r="149" spans="1:12" ht="17">
      <c r="A149" s="12" t="s">
        <v>949</v>
      </c>
      <c r="B149" s="17">
        <v>7049</v>
      </c>
      <c r="C149" s="17">
        <f t="shared" si="10"/>
        <v>30</v>
      </c>
      <c r="D149" s="17">
        <v>32</v>
      </c>
      <c r="E149" s="63" t="s">
        <v>958</v>
      </c>
      <c r="F149" s="64"/>
      <c r="G149" s="64"/>
      <c r="H149" s="65" t="s">
        <v>13</v>
      </c>
      <c r="I149" s="66"/>
      <c r="J149" s="66"/>
      <c r="K149" s="18"/>
      <c r="L149" s="18"/>
    </row>
    <row r="150" spans="1:12" ht="17">
      <c r="A150" s="12" t="s">
        <v>949</v>
      </c>
      <c r="B150" s="17">
        <v>7078</v>
      </c>
      <c r="C150" s="17">
        <f t="shared" si="10"/>
        <v>8</v>
      </c>
      <c r="D150" s="17">
        <v>25</v>
      </c>
      <c r="E150" s="63" t="s">
        <v>959</v>
      </c>
      <c r="F150" s="64" t="s">
        <v>15</v>
      </c>
      <c r="G150" s="64"/>
      <c r="H150" s="65" t="s">
        <v>13</v>
      </c>
      <c r="I150" s="66"/>
      <c r="J150" s="66"/>
      <c r="K150" s="18"/>
      <c r="L150" s="18"/>
    </row>
    <row r="151" spans="1:12" ht="17">
      <c r="A151" s="12" t="s">
        <v>960</v>
      </c>
      <c r="B151" s="17">
        <v>4331</v>
      </c>
      <c r="C151" s="17">
        <v>1989</v>
      </c>
      <c r="D151" s="17">
        <v>40</v>
      </c>
      <c r="E151" s="63" t="s">
        <v>799</v>
      </c>
      <c r="F151" s="64"/>
      <c r="G151" s="64"/>
      <c r="H151" s="65" t="s">
        <v>13</v>
      </c>
      <c r="I151" s="66"/>
      <c r="J151" s="66"/>
      <c r="K151" s="18"/>
      <c r="L151" s="18"/>
    </row>
    <row r="152" spans="1:12" ht="17">
      <c r="A152" s="12" t="s">
        <v>961</v>
      </c>
      <c r="B152" s="15">
        <v>13036</v>
      </c>
      <c r="C152" s="17"/>
      <c r="D152" s="17">
        <v>41</v>
      </c>
      <c r="E152" s="63" t="s">
        <v>962</v>
      </c>
      <c r="F152" s="64"/>
      <c r="G152" s="64"/>
      <c r="H152" s="65" t="s">
        <v>13</v>
      </c>
      <c r="I152" s="66"/>
      <c r="J152" s="66"/>
      <c r="K152" s="18"/>
      <c r="L152" s="18"/>
    </row>
    <row r="153" spans="1:12" ht="17">
      <c r="A153" s="12" t="s">
        <v>963</v>
      </c>
      <c r="B153" s="15">
        <v>7709</v>
      </c>
      <c r="C153" s="17"/>
      <c r="D153" s="17">
        <v>38</v>
      </c>
      <c r="E153" s="63" t="s">
        <v>964</v>
      </c>
      <c r="F153" s="64"/>
      <c r="G153" s="64"/>
      <c r="H153" s="65" t="s">
        <v>40</v>
      </c>
      <c r="I153" s="66" t="s">
        <v>965</v>
      </c>
      <c r="J153" s="66" t="s">
        <v>1698</v>
      </c>
      <c r="K153" s="18">
        <v>0</v>
      </c>
      <c r="L153" s="18" t="s">
        <v>387</v>
      </c>
    </row>
    <row r="154" spans="1:12" ht="17">
      <c r="A154" s="12" t="s">
        <v>966</v>
      </c>
      <c r="B154" s="15">
        <v>60521</v>
      </c>
      <c r="C154" s="17"/>
      <c r="D154" s="17">
        <v>41</v>
      </c>
      <c r="E154" s="63" t="s">
        <v>967</v>
      </c>
      <c r="F154" s="64"/>
      <c r="G154" s="64"/>
      <c r="H154" s="65" t="s">
        <v>40</v>
      </c>
      <c r="I154" s="66" t="s">
        <v>968</v>
      </c>
      <c r="J154" s="66" t="s">
        <v>1698</v>
      </c>
      <c r="K154" s="18">
        <v>0</v>
      </c>
      <c r="L154" s="18" t="s">
        <v>387</v>
      </c>
    </row>
    <row r="155" spans="1:12" ht="17">
      <c r="A155" s="12" t="s">
        <v>969</v>
      </c>
      <c r="B155" s="15">
        <v>85101</v>
      </c>
      <c r="C155" s="17"/>
      <c r="D155" s="17">
        <v>30</v>
      </c>
      <c r="E155" s="63" t="s">
        <v>970</v>
      </c>
      <c r="F155" s="64"/>
      <c r="G155" s="64"/>
      <c r="H155" s="65" t="s">
        <v>40</v>
      </c>
      <c r="I155" s="66" t="s">
        <v>971</v>
      </c>
      <c r="J155" s="66" t="s">
        <v>1699</v>
      </c>
      <c r="K155" s="18">
        <v>0</v>
      </c>
      <c r="L155" s="18" t="s">
        <v>387</v>
      </c>
    </row>
    <row r="156" spans="1:12" ht="17">
      <c r="A156" s="12" t="s">
        <v>972</v>
      </c>
      <c r="B156" s="15">
        <v>147795</v>
      </c>
      <c r="C156" s="17"/>
      <c r="D156" s="17">
        <v>40</v>
      </c>
      <c r="E156" s="63" t="s">
        <v>937</v>
      </c>
      <c r="F156" s="64"/>
      <c r="G156" s="64"/>
      <c r="H156" s="66" t="s">
        <v>16</v>
      </c>
      <c r="I156" s="66" t="s">
        <v>1496</v>
      </c>
      <c r="J156" s="66" t="s">
        <v>1699</v>
      </c>
      <c r="K156" s="48">
        <v>22377</v>
      </c>
      <c r="L156" s="48" t="s">
        <v>387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A9017-5ED3-8641-8ADE-2E1F62463D77}">
  <dimension ref="A1:L112"/>
  <sheetViews>
    <sheetView zoomScaleNormal="100" workbookViewId="0">
      <selection activeCell="E3" sqref="E3"/>
    </sheetView>
  </sheetViews>
  <sheetFormatPr baseColWidth="10" defaultRowHeight="16"/>
  <cols>
    <col min="1" max="1" width="16.5" customWidth="1"/>
    <col min="3" max="3" width="24.83203125" customWidth="1"/>
    <col min="5" max="5" width="55.1640625" customWidth="1"/>
    <col min="8" max="8" width="19" customWidth="1"/>
    <col min="9" max="9" width="18.6640625" customWidth="1"/>
    <col min="10" max="10" width="32.6640625" customWidth="1"/>
    <col min="11" max="11" width="25" customWidth="1"/>
    <col min="12" max="12" width="53" customWidth="1"/>
  </cols>
  <sheetData>
    <row r="1" spans="1:12" ht="3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6" t="s">
        <v>7</v>
      </c>
      <c r="I1" s="47" t="s">
        <v>8</v>
      </c>
      <c r="J1" s="47" t="s">
        <v>9</v>
      </c>
      <c r="K1" s="47" t="s">
        <v>10</v>
      </c>
      <c r="L1" s="47" t="s">
        <v>11</v>
      </c>
    </row>
    <row r="2" spans="1:12" ht="17">
      <c r="A2" s="17">
        <v>1</v>
      </c>
      <c r="B2" s="14">
        <v>515356</v>
      </c>
      <c r="C2" s="14"/>
      <c r="D2" s="14">
        <v>22</v>
      </c>
      <c r="E2" s="13" t="s">
        <v>973</v>
      </c>
      <c r="F2" s="56"/>
      <c r="G2" s="56" t="s">
        <v>15</v>
      </c>
      <c r="H2" s="57" t="s">
        <v>40</v>
      </c>
      <c r="I2" s="57" t="s">
        <v>974</v>
      </c>
      <c r="J2" s="57" t="s">
        <v>1699</v>
      </c>
      <c r="K2" s="18">
        <v>0</v>
      </c>
      <c r="L2" s="18" t="s">
        <v>387</v>
      </c>
    </row>
    <row r="3" spans="1:12">
      <c r="A3" s="12" t="s">
        <v>47</v>
      </c>
      <c r="B3" s="22">
        <v>184988</v>
      </c>
      <c r="C3" s="22">
        <f>854212-(B3+D3)+2</f>
        <v>669190</v>
      </c>
      <c r="D3" s="22">
        <v>36</v>
      </c>
      <c r="E3" s="23" t="s">
        <v>975</v>
      </c>
      <c r="F3" s="58"/>
      <c r="G3" s="58"/>
      <c r="H3" s="57" t="s">
        <v>40</v>
      </c>
      <c r="I3" s="57" t="s">
        <v>976</v>
      </c>
      <c r="J3" s="57" t="s">
        <v>1698</v>
      </c>
      <c r="K3" s="18">
        <v>0</v>
      </c>
      <c r="L3" s="18" t="s">
        <v>336</v>
      </c>
    </row>
    <row r="4" spans="1:12">
      <c r="A4" s="12" t="s">
        <v>47</v>
      </c>
      <c r="B4" s="22">
        <v>185035</v>
      </c>
      <c r="C4" s="22">
        <f t="shared" ref="C4:C5" si="0">854212-(B4+D4)+2</f>
        <v>669142</v>
      </c>
      <c r="D4" s="22">
        <v>37</v>
      </c>
      <c r="E4" s="23" t="s">
        <v>977</v>
      </c>
      <c r="F4" s="58"/>
      <c r="G4" s="58"/>
      <c r="H4" s="57" t="s">
        <v>40</v>
      </c>
      <c r="I4" s="57" t="s">
        <v>976</v>
      </c>
      <c r="J4" s="57" t="s">
        <v>1698</v>
      </c>
      <c r="K4" s="18">
        <v>0</v>
      </c>
      <c r="L4" s="18" t="s">
        <v>336</v>
      </c>
    </row>
    <row r="5" spans="1:12">
      <c r="A5" s="26" t="s">
        <v>47</v>
      </c>
      <c r="B5" s="34">
        <v>656999</v>
      </c>
      <c r="C5" s="34">
        <f t="shared" si="0"/>
        <v>197195</v>
      </c>
      <c r="D5" s="34">
        <v>20</v>
      </c>
      <c r="E5" s="35" t="s">
        <v>978</v>
      </c>
      <c r="F5" s="59"/>
      <c r="G5" s="58"/>
      <c r="H5" s="57" t="s">
        <v>40</v>
      </c>
      <c r="I5" s="57" t="s">
        <v>979</v>
      </c>
      <c r="J5" s="57" t="s">
        <v>1699</v>
      </c>
      <c r="K5" s="18">
        <v>0</v>
      </c>
      <c r="L5" s="18" t="s">
        <v>213</v>
      </c>
    </row>
    <row r="6" spans="1:12" ht="17">
      <c r="A6" s="26">
        <v>3</v>
      </c>
      <c r="B6" s="27">
        <v>240277</v>
      </c>
      <c r="C6" s="27"/>
      <c r="D6" s="27">
        <v>39</v>
      </c>
      <c r="E6" s="28" t="s">
        <v>980</v>
      </c>
      <c r="F6" s="60"/>
      <c r="G6" s="56"/>
      <c r="H6" s="57" t="s">
        <v>40</v>
      </c>
      <c r="I6" s="57" t="s">
        <v>981</v>
      </c>
      <c r="J6" s="57" t="s">
        <v>1699</v>
      </c>
      <c r="K6" s="18">
        <v>0</v>
      </c>
      <c r="L6" s="18" t="s">
        <v>69</v>
      </c>
    </row>
    <row r="7" spans="1:12" ht="17">
      <c r="A7" s="26">
        <v>3</v>
      </c>
      <c r="B7" s="27">
        <v>240577</v>
      </c>
      <c r="C7" s="27"/>
      <c r="D7" s="27">
        <v>39</v>
      </c>
      <c r="E7" s="28" t="s">
        <v>569</v>
      </c>
      <c r="F7" s="60"/>
      <c r="G7" s="56"/>
      <c r="H7" s="57" t="s">
        <v>40</v>
      </c>
      <c r="I7" s="57" t="s">
        <v>981</v>
      </c>
      <c r="J7" s="57" t="s">
        <v>1699</v>
      </c>
      <c r="K7" s="18">
        <v>0</v>
      </c>
      <c r="L7" s="18" t="s">
        <v>69</v>
      </c>
    </row>
    <row r="8" spans="1:12" ht="17">
      <c r="A8" s="26">
        <v>3</v>
      </c>
      <c r="B8" s="27">
        <v>758830</v>
      </c>
      <c r="C8" s="27"/>
      <c r="D8" s="27">
        <v>39</v>
      </c>
      <c r="E8" s="28" t="s">
        <v>982</v>
      </c>
      <c r="F8" s="60"/>
      <c r="G8" s="56"/>
      <c r="H8" s="57" t="s">
        <v>16</v>
      </c>
      <c r="I8" s="57" t="s">
        <v>983</v>
      </c>
      <c r="J8" s="57" t="s">
        <v>1698</v>
      </c>
      <c r="K8" s="18">
        <v>0</v>
      </c>
      <c r="L8" s="18" t="s">
        <v>213</v>
      </c>
    </row>
    <row r="9" spans="1:12" ht="17">
      <c r="A9" s="26" t="s">
        <v>95</v>
      </c>
      <c r="B9" s="27">
        <v>654986</v>
      </c>
      <c r="C9" s="27">
        <f>1027476-(B9+D9)+2</f>
        <v>372447</v>
      </c>
      <c r="D9" s="27">
        <v>45</v>
      </c>
      <c r="E9" s="28" t="s">
        <v>984</v>
      </c>
      <c r="F9" s="60"/>
      <c r="G9" s="56"/>
      <c r="H9" s="57" t="s">
        <v>16</v>
      </c>
      <c r="I9" s="57" t="s">
        <v>985</v>
      </c>
      <c r="J9" s="57" t="s">
        <v>1699</v>
      </c>
      <c r="K9" s="18">
        <v>120</v>
      </c>
      <c r="L9" s="18" t="s">
        <v>986</v>
      </c>
    </row>
    <row r="10" spans="1:12" ht="17">
      <c r="A10" s="26" t="s">
        <v>95</v>
      </c>
      <c r="B10" s="27">
        <v>785684</v>
      </c>
      <c r="C10" s="27">
        <f>1027476-(B10+D10)+2</f>
        <v>241775</v>
      </c>
      <c r="D10" s="27">
        <v>19</v>
      </c>
      <c r="E10" s="28" t="s">
        <v>987</v>
      </c>
      <c r="F10" s="60"/>
      <c r="G10" s="56"/>
      <c r="H10" s="57" t="s">
        <v>16</v>
      </c>
      <c r="I10" s="57" t="s">
        <v>981</v>
      </c>
      <c r="J10" s="57" t="s">
        <v>1698</v>
      </c>
      <c r="K10" s="18">
        <v>627</v>
      </c>
      <c r="L10" s="18" t="s">
        <v>69</v>
      </c>
    </row>
    <row r="11" spans="1:12" ht="17">
      <c r="A11" s="26">
        <v>4</v>
      </c>
      <c r="B11" s="27">
        <v>509840</v>
      </c>
      <c r="C11" s="27"/>
      <c r="D11" s="27">
        <v>37</v>
      </c>
      <c r="E11" s="28" t="s">
        <v>988</v>
      </c>
      <c r="F11" s="60"/>
      <c r="G11" s="56"/>
      <c r="H11" s="57" t="s">
        <v>40</v>
      </c>
      <c r="I11" s="57" t="s">
        <v>989</v>
      </c>
      <c r="J11" s="57" t="s">
        <v>1699</v>
      </c>
      <c r="K11" s="18">
        <v>0</v>
      </c>
      <c r="L11" s="18" t="s">
        <v>387</v>
      </c>
    </row>
    <row r="12" spans="1:12" ht="17">
      <c r="A12" s="26">
        <v>4</v>
      </c>
      <c r="B12" s="27">
        <v>906221</v>
      </c>
      <c r="C12" s="27"/>
      <c r="D12" s="27">
        <v>37</v>
      </c>
      <c r="E12" s="28" t="s">
        <v>990</v>
      </c>
      <c r="F12" s="60"/>
      <c r="G12" s="56"/>
      <c r="H12" s="57" t="s">
        <v>40</v>
      </c>
      <c r="I12" s="57" t="s">
        <v>991</v>
      </c>
      <c r="J12" s="57" t="s">
        <v>1699</v>
      </c>
      <c r="K12" s="18">
        <v>0</v>
      </c>
      <c r="L12" s="18" t="s">
        <v>387</v>
      </c>
    </row>
    <row r="13" spans="1:12" ht="17">
      <c r="A13" s="26">
        <v>4</v>
      </c>
      <c r="B13" s="27">
        <v>1187086</v>
      </c>
      <c r="C13" s="27"/>
      <c r="D13" s="27">
        <v>24</v>
      </c>
      <c r="E13" s="28" t="s">
        <v>992</v>
      </c>
      <c r="F13" s="60"/>
      <c r="G13" s="56"/>
      <c r="H13" s="57" t="s">
        <v>40</v>
      </c>
      <c r="I13" s="57" t="s">
        <v>993</v>
      </c>
      <c r="J13" s="57" t="s">
        <v>1698</v>
      </c>
      <c r="K13" s="18">
        <v>0</v>
      </c>
      <c r="L13" s="18" t="s">
        <v>42</v>
      </c>
    </row>
    <row r="14" spans="1:12" ht="17">
      <c r="A14" s="26" t="s">
        <v>138</v>
      </c>
      <c r="B14" s="27">
        <v>742339</v>
      </c>
      <c r="C14" s="27">
        <f>1254482-(B14+D14)+2</f>
        <v>512106</v>
      </c>
      <c r="D14" s="27">
        <v>39</v>
      </c>
      <c r="E14" s="28" t="s">
        <v>994</v>
      </c>
      <c r="F14" s="60"/>
      <c r="G14" s="56"/>
      <c r="H14" s="57" t="s">
        <v>40</v>
      </c>
      <c r="I14" s="57" t="s">
        <v>989</v>
      </c>
      <c r="J14" s="57" t="s">
        <v>1698</v>
      </c>
      <c r="K14" s="18">
        <v>0</v>
      </c>
      <c r="L14" s="18" t="s">
        <v>387</v>
      </c>
    </row>
    <row r="15" spans="1:12" ht="17">
      <c r="A15" s="30">
        <v>5</v>
      </c>
      <c r="B15" s="27">
        <v>1199533</v>
      </c>
      <c r="C15" s="27"/>
      <c r="D15" s="27">
        <v>15</v>
      </c>
      <c r="E15" s="28" t="s">
        <v>995</v>
      </c>
      <c r="F15" s="60"/>
      <c r="G15" s="56"/>
      <c r="H15" s="57" t="s">
        <v>16</v>
      </c>
      <c r="I15" s="57" t="s">
        <v>996</v>
      </c>
      <c r="J15" s="57" t="s">
        <v>1699</v>
      </c>
      <c r="K15" s="18">
        <v>38</v>
      </c>
      <c r="L15" s="18" t="s">
        <v>997</v>
      </c>
    </row>
    <row r="16" spans="1:12" ht="17">
      <c r="A16" s="12">
        <v>5</v>
      </c>
      <c r="B16" s="14">
        <v>1514243</v>
      </c>
      <c r="C16" s="14"/>
      <c r="D16" s="14">
        <v>40</v>
      </c>
      <c r="E16" s="13" t="s">
        <v>998</v>
      </c>
      <c r="F16" s="56" t="s">
        <v>15</v>
      </c>
      <c r="G16" s="56" t="s">
        <v>15</v>
      </c>
      <c r="H16" s="61" t="s">
        <v>16</v>
      </c>
      <c r="I16" s="61" t="s">
        <v>1000</v>
      </c>
      <c r="J16" s="61" t="s">
        <v>1699</v>
      </c>
      <c r="K16" s="48">
        <v>8590</v>
      </c>
      <c r="L16" s="48" t="s">
        <v>387</v>
      </c>
    </row>
    <row r="17" spans="1:12" ht="17">
      <c r="A17" s="12" t="s">
        <v>157</v>
      </c>
      <c r="B17" s="14">
        <v>12927</v>
      </c>
      <c r="C17" s="14">
        <f>1520535-(B17+D17)+2</f>
        <v>1507580</v>
      </c>
      <c r="D17" s="14">
        <v>30</v>
      </c>
      <c r="E17" s="13" t="s">
        <v>999</v>
      </c>
      <c r="F17" s="56"/>
      <c r="G17" s="56" t="s">
        <v>15</v>
      </c>
      <c r="H17" s="57" t="s">
        <v>16</v>
      </c>
      <c r="I17" s="57" t="s">
        <v>1000</v>
      </c>
      <c r="J17" s="57" t="s">
        <v>1698</v>
      </c>
      <c r="K17" s="18">
        <v>1927</v>
      </c>
      <c r="L17" s="18" t="s">
        <v>387</v>
      </c>
    </row>
    <row r="18" spans="1:12" ht="17">
      <c r="A18" s="12" t="s">
        <v>157</v>
      </c>
      <c r="B18" s="14">
        <v>1118935</v>
      </c>
      <c r="C18" s="14">
        <f t="shared" ref="C18:C22" si="1">1520535-(B18+D18)+2</f>
        <v>401570</v>
      </c>
      <c r="D18" s="14">
        <v>32</v>
      </c>
      <c r="E18" s="13" t="s">
        <v>1001</v>
      </c>
      <c r="F18" s="56"/>
      <c r="G18" s="56"/>
      <c r="H18" s="57" t="s">
        <v>40</v>
      </c>
      <c r="I18" s="57" t="s">
        <v>1002</v>
      </c>
      <c r="J18" s="57" t="s">
        <v>1698</v>
      </c>
      <c r="K18" s="18">
        <v>0</v>
      </c>
      <c r="L18" s="18" t="s">
        <v>163</v>
      </c>
    </row>
    <row r="19" spans="1:12" ht="17">
      <c r="A19" s="12" t="s">
        <v>157</v>
      </c>
      <c r="B19" s="14">
        <v>1118982</v>
      </c>
      <c r="C19" s="14">
        <f t="shared" si="1"/>
        <v>401531</v>
      </c>
      <c r="D19" s="14">
        <v>24</v>
      </c>
      <c r="E19" s="13" t="s">
        <v>1003</v>
      </c>
      <c r="F19" s="56"/>
      <c r="G19" s="56"/>
      <c r="H19" s="57" t="s">
        <v>40</v>
      </c>
      <c r="I19" s="57" t="s">
        <v>1002</v>
      </c>
      <c r="J19" s="57" t="s">
        <v>1698</v>
      </c>
      <c r="K19" s="18">
        <v>0</v>
      </c>
      <c r="L19" s="18" t="s">
        <v>163</v>
      </c>
    </row>
    <row r="20" spans="1:12" ht="17">
      <c r="A20" s="12" t="s">
        <v>157</v>
      </c>
      <c r="B20" s="14">
        <v>1119072</v>
      </c>
      <c r="C20" s="14">
        <f t="shared" si="1"/>
        <v>401441</v>
      </c>
      <c r="D20" s="14">
        <v>24</v>
      </c>
      <c r="E20" s="13" t="s">
        <v>1003</v>
      </c>
      <c r="F20" s="56"/>
      <c r="G20" s="56"/>
      <c r="H20" s="57" t="s">
        <v>40</v>
      </c>
      <c r="I20" s="57" t="s">
        <v>1002</v>
      </c>
      <c r="J20" s="57" t="s">
        <v>1698</v>
      </c>
      <c r="K20" s="18">
        <v>0</v>
      </c>
      <c r="L20" s="18" t="s">
        <v>163</v>
      </c>
    </row>
    <row r="21" spans="1:12" ht="17">
      <c r="A21" s="12" t="s">
        <v>157</v>
      </c>
      <c r="B21" s="14">
        <v>1460355</v>
      </c>
      <c r="C21" s="14">
        <f t="shared" si="1"/>
        <v>60143</v>
      </c>
      <c r="D21" s="14">
        <v>39</v>
      </c>
      <c r="E21" s="13" t="s">
        <v>1004</v>
      </c>
      <c r="F21" s="56"/>
      <c r="G21" s="56"/>
      <c r="H21" s="57" t="s">
        <v>40</v>
      </c>
      <c r="I21" s="57" t="s">
        <v>1005</v>
      </c>
      <c r="J21" s="57" t="s">
        <v>1698</v>
      </c>
      <c r="K21" s="18">
        <v>0</v>
      </c>
      <c r="L21" s="18" t="s">
        <v>42</v>
      </c>
    </row>
    <row r="22" spans="1:12" ht="17">
      <c r="A22" s="12" t="s">
        <v>157</v>
      </c>
      <c r="B22" s="14">
        <v>1515791</v>
      </c>
      <c r="C22" s="14">
        <f t="shared" si="1"/>
        <v>4725</v>
      </c>
      <c r="D22" s="14">
        <v>21</v>
      </c>
      <c r="E22" s="13" t="s">
        <v>1006</v>
      </c>
      <c r="F22" s="56"/>
      <c r="G22" s="56" t="s">
        <v>15</v>
      </c>
      <c r="H22" s="57" t="s">
        <v>40</v>
      </c>
      <c r="I22" s="57" t="s">
        <v>1007</v>
      </c>
      <c r="J22" s="57" t="s">
        <v>1699</v>
      </c>
      <c r="K22" s="18">
        <v>0</v>
      </c>
      <c r="L22" s="18" t="s">
        <v>387</v>
      </c>
    </row>
    <row r="23" spans="1:12" ht="17">
      <c r="A23" s="12">
        <v>6</v>
      </c>
      <c r="B23" s="14">
        <v>609366</v>
      </c>
      <c r="C23" s="14"/>
      <c r="D23" s="14">
        <v>39</v>
      </c>
      <c r="E23" s="13" t="s">
        <v>1008</v>
      </c>
      <c r="F23" s="56"/>
      <c r="G23" s="56"/>
      <c r="H23" s="57" t="s">
        <v>40</v>
      </c>
      <c r="I23" s="57" t="s">
        <v>1009</v>
      </c>
      <c r="J23" s="57" t="s">
        <v>1698</v>
      </c>
      <c r="K23" s="18">
        <v>0</v>
      </c>
      <c r="L23" s="18" t="s">
        <v>1010</v>
      </c>
    </row>
    <row r="24" spans="1:12" ht="17">
      <c r="A24" s="12" t="s">
        <v>181</v>
      </c>
      <c r="B24" s="14">
        <v>1192094</v>
      </c>
      <c r="C24" s="14">
        <f>1244783-(B24+D24)+2</f>
        <v>52656</v>
      </c>
      <c r="D24" s="14">
        <v>35</v>
      </c>
      <c r="E24" s="13" t="s">
        <v>1011</v>
      </c>
      <c r="F24" s="56"/>
      <c r="G24" s="56"/>
      <c r="H24" s="57" t="s">
        <v>30</v>
      </c>
      <c r="I24" s="57" t="s">
        <v>1012</v>
      </c>
      <c r="J24" s="57" t="s">
        <v>1698</v>
      </c>
      <c r="K24" s="18">
        <v>-115</v>
      </c>
      <c r="L24" s="18" t="s">
        <v>213</v>
      </c>
    </row>
    <row r="25" spans="1:12" ht="17">
      <c r="A25" s="12">
        <v>7</v>
      </c>
      <c r="B25" s="14">
        <v>680395</v>
      </c>
      <c r="C25" s="14"/>
      <c r="D25" s="14">
        <v>39</v>
      </c>
      <c r="E25" s="13" t="s">
        <v>1013</v>
      </c>
      <c r="F25" s="56"/>
      <c r="G25" s="56"/>
      <c r="H25" s="57" t="s">
        <v>40</v>
      </c>
      <c r="I25" s="57" t="s">
        <v>1014</v>
      </c>
      <c r="J25" s="57" t="s">
        <v>1698</v>
      </c>
      <c r="K25" s="18">
        <v>0</v>
      </c>
      <c r="L25" s="18" t="s">
        <v>200</v>
      </c>
    </row>
    <row r="26" spans="1:12" ht="17">
      <c r="A26" s="12">
        <v>7</v>
      </c>
      <c r="B26" s="14">
        <v>718300</v>
      </c>
      <c r="C26" s="14"/>
      <c r="D26" s="14">
        <v>30</v>
      </c>
      <c r="E26" s="13" t="s">
        <v>1015</v>
      </c>
      <c r="F26" s="56"/>
      <c r="G26" s="56"/>
      <c r="H26" s="57" t="s">
        <v>40</v>
      </c>
      <c r="I26" s="57" t="s">
        <v>1016</v>
      </c>
      <c r="J26" s="57" t="s">
        <v>1698</v>
      </c>
      <c r="K26" s="18">
        <v>0</v>
      </c>
      <c r="L26" s="18" t="s">
        <v>213</v>
      </c>
    </row>
    <row r="27" spans="1:12" ht="17">
      <c r="A27" s="12">
        <v>7</v>
      </c>
      <c r="B27" s="14">
        <v>846179</v>
      </c>
      <c r="C27" s="14"/>
      <c r="D27" s="14">
        <v>34</v>
      </c>
      <c r="E27" s="13" t="s">
        <v>1017</v>
      </c>
      <c r="F27" s="56"/>
      <c r="G27" s="56"/>
      <c r="H27" s="57" t="s">
        <v>40</v>
      </c>
      <c r="I27" s="57" t="s">
        <v>1018</v>
      </c>
      <c r="J27" s="57" t="s">
        <v>1698</v>
      </c>
      <c r="K27" s="18">
        <v>0</v>
      </c>
      <c r="L27" s="18" t="s">
        <v>213</v>
      </c>
    </row>
    <row r="28" spans="1:12" ht="17">
      <c r="A28" s="12">
        <v>7</v>
      </c>
      <c r="B28" s="14">
        <v>1051480</v>
      </c>
      <c r="C28" s="14"/>
      <c r="D28" s="14">
        <v>32</v>
      </c>
      <c r="E28" s="13" t="s">
        <v>1019</v>
      </c>
      <c r="F28" s="56"/>
      <c r="G28" s="56"/>
      <c r="H28" s="57" t="s">
        <v>16</v>
      </c>
      <c r="I28" s="57" t="s">
        <v>1020</v>
      </c>
      <c r="J28" s="57" t="s">
        <v>1699</v>
      </c>
      <c r="K28" s="18">
        <v>886</v>
      </c>
      <c r="L28" s="18" t="s">
        <v>213</v>
      </c>
    </row>
    <row r="29" spans="1:12" ht="17">
      <c r="A29" s="12">
        <v>7</v>
      </c>
      <c r="B29" s="14">
        <v>1298588</v>
      </c>
      <c r="C29" s="14"/>
      <c r="D29" s="14">
        <v>21</v>
      </c>
      <c r="E29" s="13" t="s">
        <v>478</v>
      </c>
      <c r="F29" s="56"/>
      <c r="G29" s="56"/>
      <c r="H29" s="57" t="s">
        <v>40</v>
      </c>
      <c r="I29" s="57" t="s">
        <v>1021</v>
      </c>
      <c r="J29" s="57" t="s">
        <v>1698</v>
      </c>
      <c r="K29" s="18">
        <v>0</v>
      </c>
      <c r="L29" s="18" t="s">
        <v>1022</v>
      </c>
    </row>
    <row r="30" spans="1:12" ht="17">
      <c r="A30" s="12" t="s">
        <v>207</v>
      </c>
      <c r="B30" s="14">
        <v>1364299</v>
      </c>
      <c r="C30" s="14">
        <f>1465207-(B30+D30)+2</f>
        <v>100871</v>
      </c>
      <c r="D30" s="14">
        <v>39</v>
      </c>
      <c r="E30" s="13" t="s">
        <v>1023</v>
      </c>
      <c r="F30" s="56"/>
      <c r="G30" s="56"/>
      <c r="H30" s="57" t="s">
        <v>40</v>
      </c>
      <c r="I30" s="57" t="s">
        <v>1024</v>
      </c>
      <c r="J30" s="57" t="s">
        <v>1698</v>
      </c>
      <c r="K30" s="18">
        <v>0</v>
      </c>
      <c r="L30" s="18" t="s">
        <v>1025</v>
      </c>
    </row>
    <row r="31" spans="1:12" ht="17">
      <c r="A31" s="12">
        <v>8</v>
      </c>
      <c r="B31" s="14">
        <v>1323187</v>
      </c>
      <c r="C31" s="14"/>
      <c r="D31" s="14">
        <v>21</v>
      </c>
      <c r="E31" s="13" t="s">
        <v>1026</v>
      </c>
      <c r="F31" s="56"/>
      <c r="G31" s="56"/>
      <c r="H31" s="57" t="s">
        <v>40</v>
      </c>
      <c r="I31" s="57" t="s">
        <v>1027</v>
      </c>
      <c r="J31" s="57" t="s">
        <v>1698</v>
      </c>
      <c r="K31" s="18">
        <v>0</v>
      </c>
      <c r="L31" s="18" t="s">
        <v>502</v>
      </c>
    </row>
    <row r="32" spans="1:12" ht="17">
      <c r="A32" s="12">
        <v>8</v>
      </c>
      <c r="B32" s="14">
        <v>1326002</v>
      </c>
      <c r="C32" s="14"/>
      <c r="D32" s="14">
        <v>27</v>
      </c>
      <c r="E32" s="13" t="s">
        <v>1028</v>
      </c>
      <c r="F32" s="56"/>
      <c r="G32" s="56"/>
      <c r="H32" s="57" t="s">
        <v>30</v>
      </c>
      <c r="I32" s="57" t="s">
        <v>1027</v>
      </c>
      <c r="J32" s="57" t="s">
        <v>1698</v>
      </c>
      <c r="K32" s="18">
        <f>(B32-1325697)*-1</f>
        <v>-305</v>
      </c>
      <c r="L32" s="18" t="s">
        <v>502</v>
      </c>
    </row>
    <row r="33" spans="1:12" ht="17">
      <c r="A33" s="12">
        <v>8</v>
      </c>
      <c r="B33" s="14">
        <v>1326039</v>
      </c>
      <c r="C33" s="14"/>
      <c r="D33" s="14">
        <v>28</v>
      </c>
      <c r="E33" s="13" t="s">
        <v>1029</v>
      </c>
      <c r="F33" s="56"/>
      <c r="G33" s="56"/>
      <c r="H33" s="57" t="s">
        <v>30</v>
      </c>
      <c r="I33" s="57" t="s">
        <v>1027</v>
      </c>
      <c r="J33" s="57" t="s">
        <v>1698</v>
      </c>
      <c r="K33" s="18">
        <f t="shared" ref="K33:K35" si="2">(B33-1325697)*-1</f>
        <v>-342</v>
      </c>
      <c r="L33" s="18" t="s">
        <v>502</v>
      </c>
    </row>
    <row r="34" spans="1:12" ht="17">
      <c r="A34" s="12">
        <v>8</v>
      </c>
      <c r="B34" s="14">
        <v>1326077</v>
      </c>
      <c r="C34" s="14"/>
      <c r="D34" s="14">
        <v>28</v>
      </c>
      <c r="E34" s="13" t="s">
        <v>1029</v>
      </c>
      <c r="F34" s="56"/>
      <c r="G34" s="56"/>
      <c r="H34" s="57" t="s">
        <v>30</v>
      </c>
      <c r="I34" s="57" t="s">
        <v>1027</v>
      </c>
      <c r="J34" s="57" t="s">
        <v>1698</v>
      </c>
      <c r="K34" s="18">
        <f t="shared" si="2"/>
        <v>-380</v>
      </c>
      <c r="L34" s="18" t="s">
        <v>502</v>
      </c>
    </row>
    <row r="35" spans="1:12" ht="17">
      <c r="A35" s="12">
        <v>8</v>
      </c>
      <c r="B35" s="14">
        <v>1326134</v>
      </c>
      <c r="C35" s="14"/>
      <c r="D35" s="14">
        <v>35</v>
      </c>
      <c r="E35" s="13" t="s">
        <v>1030</v>
      </c>
      <c r="F35" s="56"/>
      <c r="G35" s="56"/>
      <c r="H35" s="57" t="s">
        <v>30</v>
      </c>
      <c r="I35" s="57" t="s">
        <v>1027</v>
      </c>
      <c r="J35" s="57" t="s">
        <v>1698</v>
      </c>
      <c r="K35" s="18">
        <f t="shared" si="2"/>
        <v>-437</v>
      </c>
      <c r="L35" s="18" t="s">
        <v>502</v>
      </c>
    </row>
    <row r="36" spans="1:12" ht="17">
      <c r="A36" s="12">
        <v>8</v>
      </c>
      <c r="B36" s="14">
        <v>1543168</v>
      </c>
      <c r="C36" s="14"/>
      <c r="D36" s="14">
        <v>26</v>
      </c>
      <c r="E36" s="13" t="s">
        <v>1031</v>
      </c>
      <c r="F36" s="56"/>
      <c r="G36" s="62"/>
      <c r="H36" s="57" t="s">
        <v>40</v>
      </c>
      <c r="I36" s="57" t="s">
        <v>1032</v>
      </c>
      <c r="J36" s="57" t="s">
        <v>1699</v>
      </c>
      <c r="K36" s="18">
        <v>0</v>
      </c>
      <c r="L36" s="18" t="s">
        <v>387</v>
      </c>
    </row>
    <row r="37" spans="1:12" ht="17">
      <c r="A37" s="12">
        <v>8</v>
      </c>
      <c r="B37" s="14">
        <v>1559914</v>
      </c>
      <c r="C37" s="14"/>
      <c r="D37" s="14">
        <v>40</v>
      </c>
      <c r="E37" s="13" t="s">
        <v>1033</v>
      </c>
      <c r="F37" s="56" t="s">
        <v>15</v>
      </c>
      <c r="G37" s="62"/>
      <c r="H37" s="57" t="s">
        <v>16</v>
      </c>
      <c r="I37" s="57" t="s">
        <v>1032</v>
      </c>
      <c r="J37" s="56" t="s">
        <v>1699</v>
      </c>
      <c r="K37" s="18">
        <v>13232</v>
      </c>
      <c r="L37" s="18" t="s">
        <v>387</v>
      </c>
    </row>
    <row r="38" spans="1:12" ht="17">
      <c r="A38" s="12" t="s">
        <v>234</v>
      </c>
      <c r="B38" s="14">
        <v>1091254</v>
      </c>
      <c r="C38" s="14">
        <f>1565523-(B38+D38)+2</f>
        <v>474242</v>
      </c>
      <c r="D38" s="14">
        <v>29</v>
      </c>
      <c r="E38" s="13" t="s">
        <v>1034</v>
      </c>
      <c r="F38" s="56"/>
      <c r="G38" s="56"/>
      <c r="H38" s="57" t="s">
        <v>40</v>
      </c>
      <c r="I38" s="57" t="s">
        <v>1035</v>
      </c>
      <c r="J38" s="57" t="s">
        <v>1699</v>
      </c>
      <c r="K38" s="18">
        <v>0</v>
      </c>
      <c r="L38" s="18" t="s">
        <v>387</v>
      </c>
    </row>
    <row r="39" spans="1:12" ht="17">
      <c r="A39" s="12" t="s">
        <v>234</v>
      </c>
      <c r="B39" s="14">
        <v>1396287</v>
      </c>
      <c r="C39" s="14">
        <f t="shared" ref="C39:C40" si="3">1565523-(B39+D39)+2</f>
        <v>169216</v>
      </c>
      <c r="D39" s="14">
        <v>22</v>
      </c>
      <c r="E39" s="13" t="s">
        <v>1036</v>
      </c>
      <c r="F39" s="56"/>
      <c r="G39" s="56"/>
      <c r="H39" s="57" t="s">
        <v>16</v>
      </c>
      <c r="I39" s="57" t="s">
        <v>1037</v>
      </c>
      <c r="J39" s="57" t="s">
        <v>1699</v>
      </c>
      <c r="K39" s="18">
        <v>1248</v>
      </c>
      <c r="L39" s="18" t="s">
        <v>242</v>
      </c>
    </row>
    <row r="40" spans="1:12" ht="17">
      <c r="A40" s="12" t="s">
        <v>234</v>
      </c>
      <c r="B40" s="14">
        <v>1555976</v>
      </c>
      <c r="C40" s="14">
        <f t="shared" si="3"/>
        <v>9526</v>
      </c>
      <c r="D40" s="14">
        <v>23</v>
      </c>
      <c r="E40" s="13" t="s">
        <v>1038</v>
      </c>
      <c r="F40" s="56"/>
      <c r="G40" s="56" t="s">
        <v>15</v>
      </c>
      <c r="H40" s="57" t="s">
        <v>40</v>
      </c>
      <c r="I40" s="57" t="s">
        <v>1039</v>
      </c>
      <c r="J40" s="57" t="s">
        <v>1699</v>
      </c>
      <c r="K40" s="18">
        <v>0</v>
      </c>
      <c r="L40" s="18" t="s">
        <v>387</v>
      </c>
    </row>
    <row r="41" spans="1:12" ht="17">
      <c r="A41" s="12" t="s">
        <v>254</v>
      </c>
      <c r="B41" s="14">
        <v>3657</v>
      </c>
      <c r="C41" s="14">
        <f>1530549-(B41+D41)+2</f>
        <v>1526864</v>
      </c>
      <c r="D41" s="14">
        <v>30</v>
      </c>
      <c r="E41" s="13" t="s">
        <v>1040</v>
      </c>
      <c r="F41" s="56"/>
      <c r="G41" s="56" t="s">
        <v>15</v>
      </c>
      <c r="H41" s="57" t="s">
        <v>16</v>
      </c>
      <c r="I41" s="57" t="s">
        <v>1041</v>
      </c>
      <c r="J41" s="57" t="s">
        <v>1698</v>
      </c>
      <c r="K41" s="18">
        <v>1998</v>
      </c>
      <c r="L41" s="18" t="s">
        <v>387</v>
      </c>
    </row>
    <row r="42" spans="1:12" ht="17">
      <c r="A42" s="12" t="s">
        <v>254</v>
      </c>
      <c r="B42" s="14">
        <v>243516</v>
      </c>
      <c r="C42" s="14">
        <f t="shared" ref="C42:C43" si="4">1530549-(B42+D42)+2</f>
        <v>1287017</v>
      </c>
      <c r="D42" s="14">
        <v>18</v>
      </c>
      <c r="E42" s="13" t="s">
        <v>1042</v>
      </c>
      <c r="F42" s="56"/>
      <c r="G42" s="56"/>
      <c r="H42" s="57" t="s">
        <v>16</v>
      </c>
      <c r="I42" s="57" t="s">
        <v>1043</v>
      </c>
      <c r="J42" s="57" t="s">
        <v>1699</v>
      </c>
      <c r="K42" s="18">
        <v>76</v>
      </c>
      <c r="L42" s="18" t="s">
        <v>1044</v>
      </c>
    </row>
    <row r="43" spans="1:12" ht="17">
      <c r="A43" s="12" t="s">
        <v>254</v>
      </c>
      <c r="B43" s="14">
        <v>834722</v>
      </c>
      <c r="C43" s="14">
        <f t="shared" si="4"/>
        <v>695813</v>
      </c>
      <c r="D43" s="14">
        <v>16</v>
      </c>
      <c r="E43" s="13" t="s">
        <v>1045</v>
      </c>
      <c r="F43" s="56"/>
      <c r="G43" s="56"/>
      <c r="H43" s="57" t="s">
        <v>40</v>
      </c>
      <c r="I43" s="57" t="s">
        <v>1046</v>
      </c>
      <c r="J43" s="57" t="s">
        <v>1699</v>
      </c>
      <c r="K43" s="18">
        <v>0</v>
      </c>
      <c r="L43" s="18" t="s">
        <v>213</v>
      </c>
    </row>
    <row r="44" spans="1:12" ht="17">
      <c r="A44" s="12">
        <v>10</v>
      </c>
      <c r="B44" s="14">
        <v>778908</v>
      </c>
      <c r="C44" s="14"/>
      <c r="D44" s="14">
        <v>20</v>
      </c>
      <c r="E44" s="13" t="s">
        <v>1047</v>
      </c>
      <c r="F44" s="56"/>
      <c r="G44" s="56"/>
      <c r="H44" s="57" t="s">
        <v>40</v>
      </c>
      <c r="I44" s="57" t="s">
        <v>1048</v>
      </c>
      <c r="J44" s="57" t="s">
        <v>1699</v>
      </c>
      <c r="K44" s="18">
        <v>0</v>
      </c>
      <c r="L44" s="18" t="s">
        <v>213</v>
      </c>
    </row>
    <row r="45" spans="1:12" ht="17">
      <c r="A45" s="12">
        <v>10</v>
      </c>
      <c r="B45" s="14">
        <v>1242327</v>
      </c>
      <c r="C45" s="14"/>
      <c r="D45" s="14">
        <v>38</v>
      </c>
      <c r="E45" s="13" t="s">
        <v>884</v>
      </c>
      <c r="F45" s="56"/>
      <c r="G45" s="56"/>
      <c r="H45" s="57" t="s">
        <v>40</v>
      </c>
      <c r="I45" s="57" t="s">
        <v>1049</v>
      </c>
      <c r="J45" s="57" t="s">
        <v>1699</v>
      </c>
      <c r="K45" s="18">
        <v>0</v>
      </c>
      <c r="L45" s="18" t="s">
        <v>213</v>
      </c>
    </row>
    <row r="46" spans="1:12" ht="17">
      <c r="A46" s="12">
        <v>10</v>
      </c>
      <c r="B46" s="14">
        <v>1268980</v>
      </c>
      <c r="C46" s="14"/>
      <c r="D46" s="14">
        <v>29</v>
      </c>
      <c r="E46" s="13" t="s">
        <v>886</v>
      </c>
      <c r="F46" s="56"/>
      <c r="G46" s="56"/>
      <c r="H46" s="57" t="s">
        <v>40</v>
      </c>
      <c r="I46" s="57" t="s">
        <v>1050</v>
      </c>
      <c r="J46" s="57" t="s">
        <v>1698</v>
      </c>
      <c r="K46" s="18">
        <v>0</v>
      </c>
      <c r="L46" s="18" t="s">
        <v>264</v>
      </c>
    </row>
    <row r="47" spans="1:12" ht="17">
      <c r="A47" s="12" t="s">
        <v>272</v>
      </c>
      <c r="B47" s="14">
        <v>267619</v>
      </c>
      <c r="C47" s="14">
        <f>1510130-(B47+D47)+2</f>
        <v>1242474</v>
      </c>
      <c r="D47" s="14">
        <v>39</v>
      </c>
      <c r="E47" s="13" t="s">
        <v>1051</v>
      </c>
      <c r="F47" s="56"/>
      <c r="G47" s="56"/>
      <c r="H47" s="57" t="s">
        <v>40</v>
      </c>
      <c r="I47" s="57" t="s">
        <v>1052</v>
      </c>
      <c r="J47" s="57" t="s">
        <v>1698</v>
      </c>
      <c r="K47" s="18">
        <v>0</v>
      </c>
      <c r="L47" s="18" t="s">
        <v>213</v>
      </c>
    </row>
    <row r="48" spans="1:12" ht="17">
      <c r="A48" s="12" t="s">
        <v>272</v>
      </c>
      <c r="B48" s="14">
        <v>267667</v>
      </c>
      <c r="C48" s="14">
        <f t="shared" ref="C48:C49" si="5">1510130-(B48+D48)+2</f>
        <v>1242426</v>
      </c>
      <c r="D48" s="14">
        <v>39</v>
      </c>
      <c r="E48" s="13" t="s">
        <v>1053</v>
      </c>
      <c r="F48" s="56"/>
      <c r="G48" s="56"/>
      <c r="H48" s="57" t="s">
        <v>40</v>
      </c>
      <c r="I48" s="57" t="s">
        <v>1052</v>
      </c>
      <c r="J48" s="57" t="s">
        <v>1698</v>
      </c>
      <c r="K48" s="18">
        <v>0</v>
      </c>
      <c r="L48" s="18" t="s">
        <v>213</v>
      </c>
    </row>
    <row r="49" spans="1:12" ht="17">
      <c r="A49" s="12" t="s">
        <v>272</v>
      </c>
      <c r="B49" s="14">
        <v>376225</v>
      </c>
      <c r="C49" s="14">
        <f t="shared" si="5"/>
        <v>1133882</v>
      </c>
      <c r="D49" s="14">
        <v>25</v>
      </c>
      <c r="E49" s="13" t="s">
        <v>889</v>
      </c>
      <c r="F49" s="56"/>
      <c r="G49" s="56"/>
      <c r="H49" s="57" t="s">
        <v>16</v>
      </c>
      <c r="I49" s="57" t="s">
        <v>1054</v>
      </c>
      <c r="J49" s="57" t="s">
        <v>1699</v>
      </c>
      <c r="K49" s="18">
        <v>1300</v>
      </c>
      <c r="L49" s="18" t="s">
        <v>279</v>
      </c>
    </row>
    <row r="50" spans="1:12" ht="17">
      <c r="A50" s="12">
        <v>11</v>
      </c>
      <c r="B50" s="14">
        <v>5478</v>
      </c>
      <c r="C50" s="14"/>
      <c r="D50" s="14">
        <v>28</v>
      </c>
      <c r="E50" s="13" t="s">
        <v>1055</v>
      </c>
      <c r="F50" s="56" t="s">
        <v>15</v>
      </c>
      <c r="G50" s="56" t="s">
        <v>15</v>
      </c>
      <c r="H50" s="57" t="s">
        <v>16</v>
      </c>
      <c r="I50" s="57" t="s">
        <v>1056</v>
      </c>
      <c r="J50" s="56" t="s">
        <v>1698</v>
      </c>
      <c r="K50" s="18">
        <v>13598</v>
      </c>
      <c r="L50" s="18" t="s">
        <v>387</v>
      </c>
    </row>
    <row r="51" spans="1:12" ht="17">
      <c r="A51" s="12">
        <v>11</v>
      </c>
      <c r="B51" s="14">
        <v>17104</v>
      </c>
      <c r="C51" s="14"/>
      <c r="D51" s="14">
        <v>30</v>
      </c>
      <c r="E51" s="13" t="s">
        <v>1040</v>
      </c>
      <c r="F51" s="56"/>
      <c r="G51" s="56" t="s">
        <v>15</v>
      </c>
      <c r="H51" s="57" t="s">
        <v>16</v>
      </c>
      <c r="I51" s="57" t="s">
        <v>1056</v>
      </c>
      <c r="J51" s="57" t="s">
        <v>1698</v>
      </c>
      <c r="K51" s="18">
        <v>1972</v>
      </c>
      <c r="L51" s="18" t="s">
        <v>387</v>
      </c>
    </row>
    <row r="52" spans="1:12" ht="17">
      <c r="A52" s="12">
        <v>11</v>
      </c>
      <c r="B52" s="14">
        <v>253701</v>
      </c>
      <c r="C52" s="14"/>
      <c r="D52" s="14">
        <v>39</v>
      </c>
      <c r="E52" s="13" t="s">
        <v>1057</v>
      </c>
      <c r="F52" s="56"/>
      <c r="G52" s="56"/>
      <c r="H52" s="57" t="s">
        <v>40</v>
      </c>
      <c r="I52" s="57" t="s">
        <v>1058</v>
      </c>
      <c r="J52" s="57" t="s">
        <v>1698</v>
      </c>
      <c r="K52" s="18">
        <v>0</v>
      </c>
      <c r="L52" s="18" t="s">
        <v>1059</v>
      </c>
    </row>
    <row r="53" spans="1:12" ht="17">
      <c r="A53" s="12">
        <v>11</v>
      </c>
      <c r="B53" s="14">
        <v>253749</v>
      </c>
      <c r="C53" s="14"/>
      <c r="D53" s="14">
        <v>39</v>
      </c>
      <c r="E53" s="13" t="s">
        <v>1057</v>
      </c>
      <c r="F53" s="56"/>
      <c r="G53" s="56"/>
      <c r="H53" s="57" t="s">
        <v>40</v>
      </c>
      <c r="I53" s="57" t="s">
        <v>1058</v>
      </c>
      <c r="J53" s="57" t="s">
        <v>1698</v>
      </c>
      <c r="K53" s="18">
        <v>0</v>
      </c>
      <c r="L53" s="18" t="s">
        <v>1059</v>
      </c>
    </row>
    <row r="54" spans="1:12" ht="17">
      <c r="A54" s="12">
        <v>12</v>
      </c>
      <c r="B54" s="14">
        <v>1046131</v>
      </c>
      <c r="C54" s="14"/>
      <c r="D54" s="14">
        <v>25</v>
      </c>
      <c r="E54" s="13" t="s">
        <v>707</v>
      </c>
      <c r="F54" s="56"/>
      <c r="G54" s="56"/>
      <c r="H54" s="57" t="s">
        <v>30</v>
      </c>
      <c r="I54" s="57" t="s">
        <v>1060</v>
      </c>
      <c r="J54" s="57" t="s">
        <v>1698</v>
      </c>
      <c r="K54" s="18">
        <v>-755</v>
      </c>
      <c r="L54" s="18" t="s">
        <v>213</v>
      </c>
    </row>
    <row r="55" spans="1:12" ht="17">
      <c r="A55" s="12">
        <v>12</v>
      </c>
      <c r="B55" s="14">
        <v>1323622</v>
      </c>
      <c r="C55" s="14"/>
      <c r="D55" s="14">
        <v>39</v>
      </c>
      <c r="E55" s="13" t="s">
        <v>1061</v>
      </c>
      <c r="F55" s="56"/>
      <c r="G55" s="56"/>
      <c r="H55" s="57" t="s">
        <v>40</v>
      </c>
      <c r="I55" s="57" t="s">
        <v>1062</v>
      </c>
      <c r="J55" s="57" t="s">
        <v>1698</v>
      </c>
      <c r="K55" s="18">
        <v>0</v>
      </c>
      <c r="L55" s="18" t="s">
        <v>213</v>
      </c>
    </row>
    <row r="56" spans="1:12" ht="17">
      <c r="A56" s="12">
        <v>12</v>
      </c>
      <c r="B56" s="14">
        <v>1323670</v>
      </c>
      <c r="C56" s="14"/>
      <c r="D56" s="14">
        <v>39</v>
      </c>
      <c r="E56" s="13" t="s">
        <v>1063</v>
      </c>
      <c r="F56" s="56"/>
      <c r="G56" s="56"/>
      <c r="H56" s="57" t="s">
        <v>40</v>
      </c>
      <c r="I56" s="57" t="s">
        <v>1062</v>
      </c>
      <c r="J56" s="57" t="s">
        <v>1698</v>
      </c>
      <c r="K56" s="18">
        <v>0</v>
      </c>
      <c r="L56" s="18" t="s">
        <v>213</v>
      </c>
    </row>
    <row r="57" spans="1:12" ht="17">
      <c r="A57" s="12">
        <v>12</v>
      </c>
      <c r="B57" s="14">
        <v>1323730</v>
      </c>
      <c r="C57" s="14"/>
      <c r="D57" s="14">
        <v>39</v>
      </c>
      <c r="E57" s="13" t="s">
        <v>1064</v>
      </c>
      <c r="F57" s="56"/>
      <c r="G57" s="56"/>
      <c r="H57" s="57" t="s">
        <v>40</v>
      </c>
      <c r="I57" s="57" t="s">
        <v>1062</v>
      </c>
      <c r="J57" s="57" t="s">
        <v>1698</v>
      </c>
      <c r="K57" s="18">
        <v>0</v>
      </c>
      <c r="L57" s="18" t="s">
        <v>213</v>
      </c>
    </row>
    <row r="58" spans="1:12" ht="17">
      <c r="A58" s="12">
        <v>12</v>
      </c>
      <c r="B58" s="14">
        <v>1651407</v>
      </c>
      <c r="C58" s="14"/>
      <c r="D58" s="14">
        <v>22</v>
      </c>
      <c r="E58" s="13" t="s">
        <v>1065</v>
      </c>
      <c r="F58" s="56"/>
      <c r="G58" s="56"/>
      <c r="H58" s="57" t="s">
        <v>30</v>
      </c>
      <c r="I58" s="57" t="s">
        <v>1066</v>
      </c>
      <c r="J58" s="57" t="s">
        <v>1698</v>
      </c>
      <c r="K58" s="18">
        <v>-25</v>
      </c>
      <c r="L58" s="18" t="s">
        <v>213</v>
      </c>
    </row>
    <row r="59" spans="1:12" ht="17">
      <c r="A59" s="12">
        <v>12</v>
      </c>
      <c r="B59" s="14">
        <v>1989511</v>
      </c>
      <c r="C59" s="14"/>
      <c r="D59" s="14">
        <v>22</v>
      </c>
      <c r="E59" s="13" t="s">
        <v>1067</v>
      </c>
      <c r="F59" s="56"/>
      <c r="G59" s="56"/>
      <c r="H59" s="57" t="s">
        <v>40</v>
      </c>
      <c r="I59" s="57" t="s">
        <v>1068</v>
      </c>
      <c r="J59" s="57" t="s">
        <v>1698</v>
      </c>
      <c r="K59" s="18">
        <v>0</v>
      </c>
      <c r="L59" s="18" t="s">
        <v>213</v>
      </c>
    </row>
    <row r="60" spans="1:12" ht="17">
      <c r="A60" s="12" t="s">
        <v>314</v>
      </c>
      <c r="B60" s="14">
        <v>705785</v>
      </c>
      <c r="C60" s="14">
        <f>2243352-(B60+D60)+2</f>
        <v>1537529</v>
      </c>
      <c r="D60" s="14">
        <v>40</v>
      </c>
      <c r="E60" s="13" t="s">
        <v>1069</v>
      </c>
      <c r="F60" s="56"/>
      <c r="G60" s="56"/>
      <c r="H60" s="57" t="s">
        <v>40</v>
      </c>
      <c r="I60" s="57" t="s">
        <v>1070</v>
      </c>
      <c r="J60" s="57" t="s">
        <v>1698</v>
      </c>
      <c r="K60" s="18">
        <v>0</v>
      </c>
      <c r="L60" s="18" t="s">
        <v>320</v>
      </c>
    </row>
    <row r="61" spans="1:12" ht="17">
      <c r="A61" s="12" t="s">
        <v>314</v>
      </c>
      <c r="B61" s="14">
        <v>705833</v>
      </c>
      <c r="C61" s="14">
        <f t="shared" ref="C61:C63" si="6">2243352-(B61+D61)+2</f>
        <v>1537481</v>
      </c>
      <c r="D61" s="14">
        <v>40</v>
      </c>
      <c r="E61" s="13" t="s">
        <v>1069</v>
      </c>
      <c r="F61" s="56"/>
      <c r="G61" s="56"/>
      <c r="H61" s="57" t="s">
        <v>40</v>
      </c>
      <c r="I61" s="57" t="s">
        <v>1070</v>
      </c>
      <c r="J61" s="57" t="s">
        <v>1698</v>
      </c>
      <c r="K61" s="18">
        <v>0</v>
      </c>
      <c r="L61" s="18" t="s">
        <v>320</v>
      </c>
    </row>
    <row r="62" spans="1:12" ht="17">
      <c r="A62" s="12" t="s">
        <v>314</v>
      </c>
      <c r="B62" s="14">
        <v>705881</v>
      </c>
      <c r="C62" s="14">
        <f t="shared" si="6"/>
        <v>1537433</v>
      </c>
      <c r="D62" s="14">
        <v>40</v>
      </c>
      <c r="E62" s="13" t="s">
        <v>1069</v>
      </c>
      <c r="F62" s="56"/>
      <c r="G62" s="56"/>
      <c r="H62" s="57" t="s">
        <v>40</v>
      </c>
      <c r="I62" s="57" t="s">
        <v>1070</v>
      </c>
      <c r="J62" s="57" t="s">
        <v>1698</v>
      </c>
      <c r="K62" s="18">
        <v>0</v>
      </c>
      <c r="L62" s="18" t="s">
        <v>320</v>
      </c>
    </row>
    <row r="63" spans="1:12" ht="17">
      <c r="A63" s="12" t="s">
        <v>314</v>
      </c>
      <c r="B63" s="14">
        <v>705929</v>
      </c>
      <c r="C63" s="14">
        <f t="shared" si="6"/>
        <v>1537385</v>
      </c>
      <c r="D63" s="14">
        <v>40</v>
      </c>
      <c r="E63" s="13" t="s">
        <v>1069</v>
      </c>
      <c r="F63" s="56"/>
      <c r="G63" s="56"/>
      <c r="H63" s="57" t="s">
        <v>40</v>
      </c>
      <c r="I63" s="57" t="s">
        <v>1070</v>
      </c>
      <c r="J63" s="57" t="s">
        <v>1698</v>
      </c>
      <c r="K63" s="18">
        <v>0</v>
      </c>
      <c r="L63" s="18" t="s">
        <v>320</v>
      </c>
    </row>
    <row r="64" spans="1:12" ht="17">
      <c r="A64" s="12">
        <v>13</v>
      </c>
      <c r="B64" s="14">
        <v>1972368</v>
      </c>
      <c r="C64" s="14"/>
      <c r="D64" s="14">
        <v>39</v>
      </c>
      <c r="E64" s="13" t="s">
        <v>1071</v>
      </c>
      <c r="F64" s="56"/>
      <c r="G64" s="56"/>
      <c r="H64" s="57" t="s">
        <v>40</v>
      </c>
      <c r="I64" s="57" t="s">
        <v>1072</v>
      </c>
      <c r="J64" s="57" t="s">
        <v>1698</v>
      </c>
      <c r="K64" s="18">
        <v>0</v>
      </c>
      <c r="L64" s="18" t="s">
        <v>336</v>
      </c>
    </row>
    <row r="65" spans="1:12" ht="17">
      <c r="A65" s="12">
        <v>13</v>
      </c>
      <c r="B65" s="14">
        <v>1972428</v>
      </c>
      <c r="C65" s="14"/>
      <c r="D65" s="14">
        <v>39</v>
      </c>
      <c r="E65" s="13" t="s">
        <v>527</v>
      </c>
      <c r="F65" s="56"/>
      <c r="G65" s="56"/>
      <c r="H65" s="57" t="s">
        <v>40</v>
      </c>
      <c r="I65" s="57" t="s">
        <v>1072</v>
      </c>
      <c r="J65" s="57" t="s">
        <v>1698</v>
      </c>
      <c r="K65" s="18">
        <v>0</v>
      </c>
      <c r="L65" s="18" t="s">
        <v>336</v>
      </c>
    </row>
    <row r="66" spans="1:12" ht="17">
      <c r="A66" s="12">
        <v>13</v>
      </c>
      <c r="B66" s="14">
        <v>1972476</v>
      </c>
      <c r="C66" s="14"/>
      <c r="D66" s="14">
        <v>39</v>
      </c>
      <c r="E66" s="13" t="s">
        <v>527</v>
      </c>
      <c r="F66" s="56"/>
      <c r="G66" s="56"/>
      <c r="H66" s="57" t="s">
        <v>40</v>
      </c>
      <c r="I66" s="57" t="s">
        <v>1072</v>
      </c>
      <c r="J66" s="57" t="s">
        <v>1698</v>
      </c>
      <c r="K66" s="18">
        <v>0</v>
      </c>
      <c r="L66" s="18" t="s">
        <v>336</v>
      </c>
    </row>
    <row r="67" spans="1:12" ht="17">
      <c r="A67" s="12">
        <v>13</v>
      </c>
      <c r="B67" s="14">
        <v>1972524</v>
      </c>
      <c r="C67" s="14"/>
      <c r="D67" s="14">
        <v>39</v>
      </c>
      <c r="E67" s="13" t="s">
        <v>1073</v>
      </c>
      <c r="F67" s="56"/>
      <c r="G67" s="56"/>
      <c r="H67" s="57" t="s">
        <v>40</v>
      </c>
      <c r="I67" s="57" t="s">
        <v>1072</v>
      </c>
      <c r="J67" s="57" t="s">
        <v>1698</v>
      </c>
      <c r="K67" s="18">
        <v>0</v>
      </c>
      <c r="L67" s="18" t="s">
        <v>336</v>
      </c>
    </row>
    <row r="68" spans="1:12" ht="17">
      <c r="A68" s="12">
        <v>13</v>
      </c>
      <c r="B68" s="14">
        <v>1972572</v>
      </c>
      <c r="C68" s="14"/>
      <c r="D68" s="14">
        <v>39</v>
      </c>
      <c r="E68" s="13" t="s">
        <v>527</v>
      </c>
      <c r="F68" s="56"/>
      <c r="G68" s="56"/>
      <c r="H68" s="57" t="s">
        <v>40</v>
      </c>
      <c r="I68" s="57" t="s">
        <v>1072</v>
      </c>
      <c r="J68" s="57" t="s">
        <v>1698</v>
      </c>
      <c r="K68" s="18">
        <v>0</v>
      </c>
      <c r="L68" s="18" t="s">
        <v>336</v>
      </c>
    </row>
    <row r="69" spans="1:12" ht="17">
      <c r="A69" s="12">
        <v>13</v>
      </c>
      <c r="B69" s="14">
        <v>2956948</v>
      </c>
      <c r="C69" s="14"/>
      <c r="D69" s="14">
        <v>29</v>
      </c>
      <c r="E69" s="13" t="s">
        <v>1074</v>
      </c>
      <c r="F69" s="56"/>
      <c r="G69" s="56"/>
      <c r="H69" s="57" t="s">
        <v>40</v>
      </c>
      <c r="I69" s="57" t="s">
        <v>1075</v>
      </c>
      <c r="J69" s="57" t="s">
        <v>1699</v>
      </c>
      <c r="K69" s="18">
        <v>0</v>
      </c>
      <c r="L69" s="18" t="s">
        <v>387</v>
      </c>
    </row>
    <row r="70" spans="1:12" ht="17">
      <c r="A70" s="12">
        <v>13</v>
      </c>
      <c r="B70" s="14">
        <v>2973568</v>
      </c>
      <c r="C70" s="14"/>
      <c r="D70" s="14">
        <v>30</v>
      </c>
      <c r="E70" s="13" t="s">
        <v>1040</v>
      </c>
      <c r="F70" s="56"/>
      <c r="G70" s="56"/>
      <c r="H70" s="57" t="s">
        <v>16</v>
      </c>
      <c r="I70" s="57" t="s">
        <v>1076</v>
      </c>
      <c r="J70" s="57" t="s">
        <v>1698</v>
      </c>
      <c r="K70" s="18">
        <v>1944</v>
      </c>
      <c r="L70" s="18" t="s">
        <v>387</v>
      </c>
    </row>
    <row r="71" spans="1:12" ht="17">
      <c r="A71" s="12">
        <v>13</v>
      </c>
      <c r="B71" s="14">
        <v>2977817</v>
      </c>
      <c r="C71" s="14"/>
      <c r="D71" s="14">
        <v>34</v>
      </c>
      <c r="E71" s="13" t="s">
        <v>1077</v>
      </c>
      <c r="F71" s="56"/>
      <c r="G71" s="56"/>
      <c r="H71" s="57" t="s">
        <v>40</v>
      </c>
      <c r="I71" s="57" t="s">
        <v>1076</v>
      </c>
      <c r="J71" s="57" t="s">
        <v>1698</v>
      </c>
      <c r="K71" s="18">
        <v>0</v>
      </c>
      <c r="L71" s="18" t="s">
        <v>387</v>
      </c>
    </row>
    <row r="72" spans="1:12" ht="17">
      <c r="A72" s="12" t="s">
        <v>351</v>
      </c>
      <c r="B72" s="14">
        <v>12370</v>
      </c>
      <c r="C72" s="14">
        <f>2995022-(B72+D72)+2</f>
        <v>2982625</v>
      </c>
      <c r="D72" s="14">
        <v>29</v>
      </c>
      <c r="E72" s="13" t="s">
        <v>1074</v>
      </c>
      <c r="F72" s="56"/>
      <c r="G72" s="56"/>
      <c r="H72" s="57" t="s">
        <v>40</v>
      </c>
      <c r="I72" s="57" t="s">
        <v>1076</v>
      </c>
      <c r="J72" s="57" t="s">
        <v>1699</v>
      </c>
      <c r="K72" s="18">
        <v>0</v>
      </c>
      <c r="L72" s="18" t="s">
        <v>387</v>
      </c>
    </row>
    <row r="73" spans="1:12" ht="17">
      <c r="A73" s="12" t="s">
        <v>351</v>
      </c>
      <c r="B73" s="14">
        <v>15942</v>
      </c>
      <c r="C73" s="14">
        <f t="shared" ref="C73:C76" si="7">2995022-(B73+D73)+2</f>
        <v>2979056</v>
      </c>
      <c r="D73" s="14">
        <v>26</v>
      </c>
      <c r="E73" s="13" t="s">
        <v>1078</v>
      </c>
      <c r="F73" s="56"/>
      <c r="G73" s="56"/>
      <c r="H73" s="57" t="s">
        <v>40</v>
      </c>
      <c r="I73" s="57" t="s">
        <v>1076</v>
      </c>
      <c r="J73" s="57" t="s">
        <v>1699</v>
      </c>
      <c r="K73" s="18">
        <v>0</v>
      </c>
      <c r="L73" s="18" t="s">
        <v>387</v>
      </c>
    </row>
    <row r="74" spans="1:12" ht="17">
      <c r="A74" s="12" t="s">
        <v>351</v>
      </c>
      <c r="B74" s="14">
        <v>29545</v>
      </c>
      <c r="C74" s="14">
        <f t="shared" si="7"/>
        <v>2965439</v>
      </c>
      <c r="D74" s="14">
        <v>40</v>
      </c>
      <c r="E74" s="13" t="s">
        <v>1079</v>
      </c>
      <c r="F74" s="56"/>
      <c r="G74" s="56"/>
      <c r="H74" s="61" t="s">
        <v>16</v>
      </c>
      <c r="I74" s="61" t="s">
        <v>1075</v>
      </c>
      <c r="J74" s="61" t="s">
        <v>1698</v>
      </c>
      <c r="K74" s="48">
        <v>6603</v>
      </c>
      <c r="L74" s="48" t="s">
        <v>387</v>
      </c>
    </row>
    <row r="75" spans="1:12" ht="17">
      <c r="A75" s="12" t="s">
        <v>351</v>
      </c>
      <c r="B75" s="14">
        <v>2506080</v>
      </c>
      <c r="C75" s="14">
        <f t="shared" si="7"/>
        <v>488918</v>
      </c>
      <c r="D75" s="14">
        <v>26</v>
      </c>
      <c r="E75" s="13" t="s">
        <v>1080</v>
      </c>
      <c r="F75" s="56"/>
      <c r="G75" s="56"/>
      <c r="H75" s="57" t="s">
        <v>16</v>
      </c>
      <c r="I75" s="57" t="s">
        <v>1081</v>
      </c>
      <c r="J75" s="57" t="s">
        <v>1699</v>
      </c>
      <c r="K75" s="18">
        <v>321</v>
      </c>
      <c r="L75" s="18" t="s">
        <v>213</v>
      </c>
    </row>
    <row r="76" spans="1:12" ht="17">
      <c r="A76" s="12" t="s">
        <v>351</v>
      </c>
      <c r="B76" s="14">
        <v>2937754</v>
      </c>
      <c r="C76" s="14">
        <f t="shared" si="7"/>
        <v>57231</v>
      </c>
      <c r="D76" s="14">
        <v>39</v>
      </c>
      <c r="E76" s="13" t="s">
        <v>1082</v>
      </c>
      <c r="F76" s="56"/>
      <c r="G76" s="56"/>
      <c r="H76" s="57" t="s">
        <v>40</v>
      </c>
      <c r="I76" s="57" t="s">
        <v>1083</v>
      </c>
      <c r="J76" s="57" t="s">
        <v>1698</v>
      </c>
      <c r="K76" s="18">
        <v>0</v>
      </c>
      <c r="L76" s="18" t="s">
        <v>42</v>
      </c>
    </row>
    <row r="77" spans="1:12" ht="17">
      <c r="A77" s="12">
        <v>14</v>
      </c>
      <c r="B77" s="14">
        <v>1676412</v>
      </c>
      <c r="C77" s="14"/>
      <c r="D77" s="14">
        <v>17</v>
      </c>
      <c r="E77" s="13" t="s">
        <v>1084</v>
      </c>
      <c r="F77" s="56"/>
      <c r="G77" s="56"/>
      <c r="H77" s="57" t="s">
        <v>30</v>
      </c>
      <c r="I77" s="57" t="s">
        <v>1085</v>
      </c>
      <c r="J77" s="57" t="s">
        <v>1699</v>
      </c>
      <c r="K77" s="18">
        <v>-1267</v>
      </c>
      <c r="L77" s="18" t="s">
        <v>213</v>
      </c>
    </row>
    <row r="78" spans="1:12" ht="17">
      <c r="A78" s="12" t="s">
        <v>369</v>
      </c>
      <c r="B78" s="14">
        <v>2057017</v>
      </c>
      <c r="C78" s="14">
        <f>3294804-(B78+D78)+2</f>
        <v>1237767</v>
      </c>
      <c r="D78" s="14">
        <v>22</v>
      </c>
      <c r="E78" s="13" t="s">
        <v>1086</v>
      </c>
      <c r="F78" s="56"/>
      <c r="G78" s="56"/>
      <c r="H78" s="57" t="s">
        <v>40</v>
      </c>
      <c r="I78" s="57" t="s">
        <v>1087</v>
      </c>
      <c r="J78" s="57" t="s">
        <v>1699</v>
      </c>
      <c r="K78" s="18">
        <v>0</v>
      </c>
      <c r="L78" s="18" t="s">
        <v>213</v>
      </c>
    </row>
    <row r="79" spans="1:12" ht="17">
      <c r="A79" s="12" t="s">
        <v>1088</v>
      </c>
      <c r="B79" s="14">
        <v>33555</v>
      </c>
      <c r="C79" s="14">
        <f>147170-(B79+D79)+1</f>
        <v>113583</v>
      </c>
      <c r="D79" s="14">
        <v>33</v>
      </c>
      <c r="E79" s="13" t="s">
        <v>1089</v>
      </c>
      <c r="F79" s="56"/>
      <c r="G79" s="56"/>
      <c r="H79" s="57" t="s">
        <v>40</v>
      </c>
      <c r="I79" s="57" t="s">
        <v>1090</v>
      </c>
      <c r="J79" s="57" t="s">
        <v>1699</v>
      </c>
      <c r="K79" s="18">
        <v>0</v>
      </c>
      <c r="L79" s="18" t="s">
        <v>387</v>
      </c>
    </row>
    <row r="80" spans="1:12" ht="17">
      <c r="A80" s="12" t="s">
        <v>1088</v>
      </c>
      <c r="B80" s="14">
        <v>143775</v>
      </c>
      <c r="C80" s="14">
        <f t="shared" ref="C80:C81" si="8">147170-(B80+D80)+1</f>
        <v>3372</v>
      </c>
      <c r="D80" s="14">
        <v>24</v>
      </c>
      <c r="E80" s="13" t="s">
        <v>1091</v>
      </c>
      <c r="F80" s="56"/>
      <c r="G80" s="56"/>
      <c r="H80" s="57" t="s">
        <v>40</v>
      </c>
      <c r="I80" s="57" t="s">
        <v>1092</v>
      </c>
      <c r="J80" s="57" t="s">
        <v>1699</v>
      </c>
      <c r="K80" s="18">
        <v>0</v>
      </c>
      <c r="L80" s="18" t="s">
        <v>742</v>
      </c>
    </row>
    <row r="81" spans="1:12" ht="17">
      <c r="A81" s="12" t="s">
        <v>1088</v>
      </c>
      <c r="B81" s="14">
        <v>143803</v>
      </c>
      <c r="C81" s="14">
        <f t="shared" si="8"/>
        <v>3344</v>
      </c>
      <c r="D81" s="14">
        <v>24</v>
      </c>
      <c r="E81" s="13" t="s">
        <v>1091</v>
      </c>
      <c r="F81" s="56"/>
      <c r="G81" s="56"/>
      <c r="H81" s="57" t="s">
        <v>40</v>
      </c>
      <c r="I81" s="57" t="s">
        <v>1092</v>
      </c>
      <c r="J81" s="57" t="s">
        <v>1699</v>
      </c>
      <c r="K81" s="18">
        <v>0</v>
      </c>
      <c r="L81" s="18" t="s">
        <v>742</v>
      </c>
    </row>
    <row r="82" spans="1:12" ht="17">
      <c r="A82" s="12" t="s">
        <v>1088</v>
      </c>
      <c r="B82" s="14">
        <v>143852</v>
      </c>
      <c r="C82" s="14">
        <f>147170-(B82+D82)+1</f>
        <v>3295</v>
      </c>
      <c r="D82" s="14">
        <v>24</v>
      </c>
      <c r="E82" s="13" t="s">
        <v>1091</v>
      </c>
      <c r="F82" s="56"/>
      <c r="G82" s="56"/>
      <c r="H82" s="57" t="s">
        <v>40</v>
      </c>
      <c r="I82" s="57" t="s">
        <v>1092</v>
      </c>
      <c r="J82" s="57" t="s">
        <v>1699</v>
      </c>
      <c r="K82" s="18">
        <v>0</v>
      </c>
      <c r="L82" s="18" t="s">
        <v>742</v>
      </c>
    </row>
    <row r="83" spans="1:12" ht="17">
      <c r="A83" s="12" t="s">
        <v>1093</v>
      </c>
      <c r="B83" s="14">
        <v>5200</v>
      </c>
      <c r="C83" s="14">
        <v>103444</v>
      </c>
      <c r="D83" s="14">
        <v>28</v>
      </c>
      <c r="E83" s="13" t="s">
        <v>1094</v>
      </c>
      <c r="F83" s="56"/>
      <c r="G83" s="56"/>
      <c r="H83" s="57" t="s">
        <v>16</v>
      </c>
      <c r="I83" s="57" t="s">
        <v>1095</v>
      </c>
      <c r="J83" s="57" t="s">
        <v>1698</v>
      </c>
      <c r="K83" s="18">
        <v>946</v>
      </c>
      <c r="L83" s="18" t="s">
        <v>742</v>
      </c>
    </row>
    <row r="84" spans="1:12" ht="17">
      <c r="A84" s="12" t="s">
        <v>1096</v>
      </c>
      <c r="B84" s="14">
        <v>62593</v>
      </c>
      <c r="C84" s="14">
        <v>18603</v>
      </c>
      <c r="D84" s="14">
        <v>15</v>
      </c>
      <c r="E84" s="13" t="s">
        <v>1097</v>
      </c>
      <c r="F84" s="56"/>
      <c r="G84" s="56"/>
      <c r="H84" s="57" t="s">
        <v>40</v>
      </c>
      <c r="I84" s="57" t="s">
        <v>1098</v>
      </c>
      <c r="J84" s="57" t="s">
        <v>1699</v>
      </c>
      <c r="K84" s="18">
        <v>0</v>
      </c>
      <c r="L84" s="18" t="s">
        <v>387</v>
      </c>
    </row>
    <row r="85" spans="1:12" ht="17">
      <c r="A85" s="12" t="s">
        <v>1096</v>
      </c>
      <c r="B85" s="14">
        <v>74763</v>
      </c>
      <c r="C85" s="14">
        <v>6423</v>
      </c>
      <c r="D85" s="14">
        <v>25</v>
      </c>
      <c r="E85" s="13" t="s">
        <v>1099</v>
      </c>
      <c r="F85" s="56"/>
      <c r="G85" s="56"/>
      <c r="H85" s="57" t="s">
        <v>40</v>
      </c>
      <c r="I85" s="57" t="s">
        <v>1100</v>
      </c>
      <c r="J85" s="57" t="s">
        <v>1699</v>
      </c>
      <c r="K85" s="18">
        <v>0</v>
      </c>
      <c r="L85" s="18" t="s">
        <v>387</v>
      </c>
    </row>
    <row r="86" spans="1:12" ht="17">
      <c r="A86" s="12" t="s">
        <v>1101</v>
      </c>
      <c r="B86" s="14">
        <v>3663</v>
      </c>
      <c r="C86" s="14">
        <v>75735</v>
      </c>
      <c r="D86" s="14">
        <v>39</v>
      </c>
      <c r="E86" s="13" t="s">
        <v>1102</v>
      </c>
      <c r="F86" s="56"/>
      <c r="G86" s="56"/>
      <c r="H86" s="57" t="s">
        <v>40</v>
      </c>
      <c r="I86" s="57" t="s">
        <v>1103</v>
      </c>
      <c r="J86" s="57" t="s">
        <v>1698</v>
      </c>
      <c r="K86" s="18">
        <v>0</v>
      </c>
      <c r="L86" s="18" t="s">
        <v>1104</v>
      </c>
    </row>
    <row r="87" spans="1:12" ht="17">
      <c r="A87" s="12" t="s">
        <v>1105</v>
      </c>
      <c r="B87" s="14">
        <v>20288</v>
      </c>
      <c r="C87" s="14">
        <v>48907</v>
      </c>
      <c r="D87" s="14">
        <v>24</v>
      </c>
      <c r="E87" s="13" t="s">
        <v>1106</v>
      </c>
      <c r="F87" s="56"/>
      <c r="G87" s="56"/>
      <c r="H87" s="57" t="s">
        <v>40</v>
      </c>
      <c r="I87" s="57" t="s">
        <v>1107</v>
      </c>
      <c r="J87" s="57" t="s">
        <v>1698</v>
      </c>
      <c r="K87" s="18">
        <v>0</v>
      </c>
      <c r="L87" s="18" t="s">
        <v>1108</v>
      </c>
    </row>
    <row r="88" spans="1:12" ht="17">
      <c r="A88" s="12" t="s">
        <v>1109</v>
      </c>
      <c r="B88" s="14">
        <v>55419</v>
      </c>
      <c r="C88" s="14">
        <v>8783</v>
      </c>
      <c r="D88" s="14">
        <v>33</v>
      </c>
      <c r="E88" s="13" t="s">
        <v>1110</v>
      </c>
      <c r="F88" s="56"/>
      <c r="G88" s="56"/>
      <c r="H88" s="57" t="s">
        <v>40</v>
      </c>
      <c r="I88" s="57" t="s">
        <v>1111</v>
      </c>
      <c r="J88" s="57" t="s">
        <v>1699</v>
      </c>
      <c r="K88" s="18">
        <v>0</v>
      </c>
      <c r="L88" s="18" t="s">
        <v>387</v>
      </c>
    </row>
    <row r="89" spans="1:12" ht="17">
      <c r="A89" s="12" t="s">
        <v>1112</v>
      </c>
      <c r="B89" s="14">
        <v>46561</v>
      </c>
      <c r="C89" s="14">
        <v>13779</v>
      </c>
      <c r="D89" s="14">
        <v>23</v>
      </c>
      <c r="E89" s="13" t="s">
        <v>1113</v>
      </c>
      <c r="F89" s="56"/>
      <c r="G89" s="56"/>
      <c r="H89" s="57" t="s">
        <v>40</v>
      </c>
      <c r="I89" s="57" t="s">
        <v>1114</v>
      </c>
      <c r="J89" s="57" t="s">
        <v>1699</v>
      </c>
      <c r="K89" s="18">
        <v>0</v>
      </c>
      <c r="L89" s="18" t="s">
        <v>387</v>
      </c>
    </row>
    <row r="90" spans="1:12" ht="17">
      <c r="A90" s="12" t="s">
        <v>1112</v>
      </c>
      <c r="B90" s="14">
        <v>55442</v>
      </c>
      <c r="C90" s="14">
        <v>4880</v>
      </c>
      <c r="D90" s="14">
        <v>41</v>
      </c>
      <c r="E90" s="13" t="s">
        <v>1115</v>
      </c>
      <c r="F90" s="56"/>
      <c r="G90" s="56"/>
      <c r="H90" s="57" t="s">
        <v>40</v>
      </c>
      <c r="I90" s="57" t="s">
        <v>1116</v>
      </c>
      <c r="J90" s="57" t="s">
        <v>1699</v>
      </c>
      <c r="K90" s="18">
        <v>0</v>
      </c>
      <c r="L90" s="18" t="s">
        <v>387</v>
      </c>
    </row>
    <row r="91" spans="1:12" ht="17">
      <c r="A91" s="12" t="s">
        <v>1117</v>
      </c>
      <c r="B91" s="14">
        <v>109</v>
      </c>
      <c r="C91" s="14">
        <v>33981</v>
      </c>
      <c r="D91" s="14">
        <v>30</v>
      </c>
      <c r="E91" s="13" t="s">
        <v>1040</v>
      </c>
      <c r="F91" s="56"/>
      <c r="G91" s="56"/>
      <c r="H91" s="57" t="s">
        <v>16</v>
      </c>
      <c r="I91" s="57" t="s">
        <v>1118</v>
      </c>
      <c r="J91" s="57" t="s">
        <v>1698</v>
      </c>
      <c r="K91" s="18">
        <v>1717</v>
      </c>
      <c r="L91" s="18" t="s">
        <v>387</v>
      </c>
    </row>
    <row r="92" spans="1:12" ht="17">
      <c r="A92" s="12" t="s">
        <v>1119</v>
      </c>
      <c r="B92" s="14">
        <v>3876</v>
      </c>
      <c r="C92" s="14">
        <v>52418</v>
      </c>
      <c r="D92" s="14">
        <v>29</v>
      </c>
      <c r="E92" s="13" t="s">
        <v>1120</v>
      </c>
      <c r="F92" s="56"/>
      <c r="G92" s="56"/>
      <c r="H92" s="57" t="s">
        <v>40</v>
      </c>
      <c r="I92" s="57" t="s">
        <v>1121</v>
      </c>
      <c r="J92" s="57" t="s">
        <v>1698</v>
      </c>
      <c r="K92" s="18">
        <v>0</v>
      </c>
      <c r="L92" s="18" t="s">
        <v>387</v>
      </c>
    </row>
    <row r="93" spans="1:12" ht="17">
      <c r="A93" s="12" t="s">
        <v>1122</v>
      </c>
      <c r="B93" s="14">
        <v>10681</v>
      </c>
      <c r="C93" s="14">
        <v>42962</v>
      </c>
      <c r="D93" s="14">
        <v>18</v>
      </c>
      <c r="E93" s="13" t="s">
        <v>1123</v>
      </c>
      <c r="F93" s="56"/>
      <c r="G93" s="56"/>
      <c r="H93" s="57" t="s">
        <v>40</v>
      </c>
      <c r="I93" s="57" t="s">
        <v>1124</v>
      </c>
      <c r="J93" s="57" t="s">
        <v>1699</v>
      </c>
      <c r="K93" s="18">
        <v>0</v>
      </c>
      <c r="L93" s="18" t="s">
        <v>387</v>
      </c>
    </row>
    <row r="94" spans="1:12" ht="17">
      <c r="A94" s="12" t="s">
        <v>1125</v>
      </c>
      <c r="B94" s="14">
        <v>93</v>
      </c>
      <c r="C94" s="14">
        <v>59603</v>
      </c>
      <c r="D94" s="14">
        <v>30</v>
      </c>
      <c r="E94" s="13" t="s">
        <v>1040</v>
      </c>
      <c r="F94" s="56"/>
      <c r="G94" s="56"/>
      <c r="H94" s="57" t="s">
        <v>16</v>
      </c>
      <c r="I94" s="57" t="s">
        <v>1126</v>
      </c>
      <c r="J94" s="57" t="s">
        <v>1698</v>
      </c>
      <c r="K94" s="18">
        <v>1701</v>
      </c>
      <c r="L94" s="18" t="s">
        <v>387</v>
      </c>
    </row>
    <row r="95" spans="1:12" ht="17">
      <c r="A95" s="12" t="s">
        <v>1127</v>
      </c>
      <c r="B95" s="14">
        <v>14380</v>
      </c>
      <c r="C95" s="14">
        <v>17196</v>
      </c>
      <c r="D95" s="14">
        <v>25</v>
      </c>
      <c r="E95" s="13" t="s">
        <v>1128</v>
      </c>
      <c r="F95" s="56"/>
      <c r="G95" s="56"/>
      <c r="H95" s="57" t="s">
        <v>1129</v>
      </c>
      <c r="I95" s="57" t="s">
        <v>1130</v>
      </c>
      <c r="J95" s="57" t="s">
        <v>1698</v>
      </c>
      <c r="K95" s="18">
        <v>0</v>
      </c>
      <c r="L95" s="18" t="s">
        <v>387</v>
      </c>
    </row>
    <row r="96" spans="1:12" ht="17">
      <c r="A96" s="12" t="s">
        <v>1127</v>
      </c>
      <c r="B96" s="14">
        <v>27767</v>
      </c>
      <c r="C96" s="14">
        <v>3811</v>
      </c>
      <c r="D96" s="14">
        <v>23</v>
      </c>
      <c r="E96" s="13" t="s">
        <v>1131</v>
      </c>
      <c r="F96" s="56"/>
      <c r="G96" s="56"/>
      <c r="H96" s="57" t="s">
        <v>40</v>
      </c>
      <c r="I96" s="57" t="s">
        <v>1132</v>
      </c>
      <c r="J96" s="57" t="s">
        <v>1699</v>
      </c>
      <c r="K96" s="18">
        <v>0</v>
      </c>
      <c r="L96" s="18" t="s">
        <v>387</v>
      </c>
    </row>
    <row r="97" spans="1:12" ht="17">
      <c r="A97" s="12" t="s">
        <v>1133</v>
      </c>
      <c r="B97" s="14">
        <v>17553</v>
      </c>
      <c r="C97" s="14">
        <v>8397</v>
      </c>
      <c r="D97" s="14">
        <v>24</v>
      </c>
      <c r="E97" s="13" t="s">
        <v>992</v>
      </c>
      <c r="F97" s="56"/>
      <c r="G97" s="56"/>
      <c r="H97" s="57" t="s">
        <v>40</v>
      </c>
      <c r="I97" s="57" t="s">
        <v>1134</v>
      </c>
      <c r="J97" s="57" t="s">
        <v>1698</v>
      </c>
      <c r="K97" s="18">
        <v>0</v>
      </c>
      <c r="L97" s="18" t="s">
        <v>1108</v>
      </c>
    </row>
    <row r="98" spans="1:12" ht="17">
      <c r="A98" s="12" t="s">
        <v>1135</v>
      </c>
      <c r="B98" s="18">
        <v>2492</v>
      </c>
      <c r="C98" s="14"/>
      <c r="D98" s="14">
        <v>34</v>
      </c>
      <c r="E98" s="13" t="s">
        <v>1136</v>
      </c>
      <c r="F98" s="56"/>
      <c r="G98" s="56"/>
      <c r="H98" s="57" t="s">
        <v>40</v>
      </c>
      <c r="I98" s="57" t="s">
        <v>1132</v>
      </c>
      <c r="J98" s="57" t="s">
        <v>1698</v>
      </c>
      <c r="K98" s="18">
        <v>0</v>
      </c>
      <c r="L98" s="18" t="s">
        <v>387</v>
      </c>
    </row>
    <row r="99" spans="1:12" ht="17">
      <c r="A99" s="12" t="s">
        <v>1137</v>
      </c>
      <c r="B99" s="18">
        <v>48247</v>
      </c>
      <c r="C99" s="14"/>
      <c r="D99" s="14">
        <v>28</v>
      </c>
      <c r="E99" s="13" t="s">
        <v>1138</v>
      </c>
      <c r="F99" s="56"/>
      <c r="G99" s="56"/>
      <c r="H99" s="57" t="s">
        <v>40</v>
      </c>
      <c r="I99" s="57" t="s">
        <v>1139</v>
      </c>
      <c r="J99" s="57" t="s">
        <v>1699</v>
      </c>
      <c r="K99" s="18">
        <v>0</v>
      </c>
      <c r="L99" s="18" t="s">
        <v>387</v>
      </c>
    </row>
    <row r="100" spans="1:12" ht="17">
      <c r="A100" s="12" t="s">
        <v>1137</v>
      </c>
      <c r="B100" s="18">
        <v>49749</v>
      </c>
      <c r="C100" s="14"/>
      <c r="D100" s="14">
        <v>39</v>
      </c>
      <c r="E100" s="13" t="s">
        <v>1140</v>
      </c>
      <c r="F100" s="56"/>
      <c r="G100" s="56"/>
      <c r="H100" s="57" t="s">
        <v>40</v>
      </c>
      <c r="I100" s="57" t="s">
        <v>1139</v>
      </c>
      <c r="J100" s="57" t="s">
        <v>1699</v>
      </c>
      <c r="K100" s="18">
        <v>0</v>
      </c>
      <c r="L100" s="18" t="s">
        <v>387</v>
      </c>
    </row>
    <row r="101" spans="1:12" ht="17">
      <c r="A101" s="12" t="s">
        <v>1137</v>
      </c>
      <c r="B101" s="18">
        <v>51070</v>
      </c>
      <c r="C101" s="14"/>
      <c r="D101" s="14">
        <v>18</v>
      </c>
      <c r="E101" s="13" t="s">
        <v>1141</v>
      </c>
      <c r="F101" s="56"/>
      <c r="G101" s="56"/>
      <c r="H101" s="57" t="s">
        <v>40</v>
      </c>
      <c r="I101" s="57" t="s">
        <v>1139</v>
      </c>
      <c r="J101" s="57" t="s">
        <v>1699</v>
      </c>
      <c r="K101" s="18">
        <v>0</v>
      </c>
      <c r="L101" s="18" t="s">
        <v>387</v>
      </c>
    </row>
    <row r="102" spans="1:12" ht="17">
      <c r="A102" s="12" t="s">
        <v>1142</v>
      </c>
      <c r="B102" s="18">
        <v>3341</v>
      </c>
      <c r="C102" s="14"/>
      <c r="D102" s="14">
        <v>30</v>
      </c>
      <c r="E102" s="13" t="s">
        <v>1040</v>
      </c>
      <c r="F102" s="56"/>
      <c r="G102" s="56"/>
      <c r="H102" s="57" t="s">
        <v>40</v>
      </c>
      <c r="I102" s="57" t="s">
        <v>1143</v>
      </c>
      <c r="J102" s="57" t="s">
        <v>1698</v>
      </c>
      <c r="K102" s="18">
        <v>0</v>
      </c>
      <c r="L102" s="18" t="s">
        <v>742</v>
      </c>
    </row>
    <row r="103" spans="1:12" ht="17">
      <c r="A103" s="12" t="s">
        <v>1144</v>
      </c>
      <c r="B103" s="18">
        <v>61050</v>
      </c>
      <c r="C103" s="14"/>
      <c r="D103" s="14">
        <v>17</v>
      </c>
      <c r="E103" s="13" t="s">
        <v>1145</v>
      </c>
      <c r="F103" s="56"/>
      <c r="G103" s="56"/>
      <c r="H103" s="57" t="s">
        <v>40</v>
      </c>
      <c r="I103" s="57" t="s">
        <v>1146</v>
      </c>
      <c r="J103" s="57" t="s">
        <v>1699</v>
      </c>
      <c r="K103" s="18">
        <v>0</v>
      </c>
      <c r="L103" s="18" t="s">
        <v>387</v>
      </c>
    </row>
    <row r="104" spans="1:12" ht="17">
      <c r="A104" s="12" t="s">
        <v>1147</v>
      </c>
      <c r="B104" s="18">
        <v>345</v>
      </c>
      <c r="C104" s="14"/>
      <c r="D104" s="14">
        <v>30</v>
      </c>
      <c r="E104" s="13" t="s">
        <v>1148</v>
      </c>
      <c r="F104" s="56"/>
      <c r="G104" s="56"/>
      <c r="H104" s="57" t="s">
        <v>16</v>
      </c>
      <c r="I104" s="57" t="s">
        <v>1149</v>
      </c>
      <c r="J104" s="57" t="s">
        <v>1698</v>
      </c>
      <c r="K104" s="18">
        <v>1943</v>
      </c>
      <c r="L104" s="18" t="s">
        <v>387</v>
      </c>
    </row>
    <row r="105" spans="1:12" ht="17">
      <c r="A105" s="12" t="s">
        <v>1150</v>
      </c>
      <c r="B105" s="18">
        <v>61907</v>
      </c>
      <c r="C105" s="14"/>
      <c r="D105" s="14">
        <v>22</v>
      </c>
      <c r="E105" s="13" t="s">
        <v>1151</v>
      </c>
      <c r="F105" s="56"/>
      <c r="G105" s="56"/>
      <c r="H105" s="57" t="s">
        <v>40</v>
      </c>
      <c r="I105" s="57" t="s">
        <v>1152</v>
      </c>
      <c r="J105" s="57" t="s">
        <v>1699</v>
      </c>
      <c r="K105" s="18">
        <v>0</v>
      </c>
      <c r="L105" s="18" t="s">
        <v>387</v>
      </c>
    </row>
    <row r="106" spans="1:12" ht="17">
      <c r="A106" s="12" t="s">
        <v>1150</v>
      </c>
      <c r="B106" s="18">
        <v>70917</v>
      </c>
      <c r="C106" s="14"/>
      <c r="D106" s="14">
        <v>25</v>
      </c>
      <c r="E106" s="13" t="s">
        <v>1153</v>
      </c>
      <c r="F106" s="56"/>
      <c r="G106" s="56"/>
      <c r="H106" s="57" t="s">
        <v>40</v>
      </c>
      <c r="I106" s="57" t="s">
        <v>1154</v>
      </c>
      <c r="J106" s="57" t="s">
        <v>1699</v>
      </c>
      <c r="K106" s="18">
        <v>0</v>
      </c>
      <c r="L106" s="18" t="s">
        <v>387</v>
      </c>
    </row>
    <row r="107" spans="1:12" ht="17">
      <c r="A107" s="12" t="s">
        <v>1155</v>
      </c>
      <c r="B107" s="18">
        <v>17998</v>
      </c>
      <c r="C107" s="14"/>
      <c r="D107" s="14">
        <v>26</v>
      </c>
      <c r="E107" s="13" t="s">
        <v>1156</v>
      </c>
      <c r="F107" s="56"/>
      <c r="G107" s="56"/>
      <c r="H107" s="57" t="s">
        <v>40</v>
      </c>
      <c r="I107" s="57" t="s">
        <v>1098</v>
      </c>
      <c r="J107" s="57" t="s">
        <v>1698</v>
      </c>
      <c r="K107" s="18">
        <v>0</v>
      </c>
      <c r="L107" s="18" t="s">
        <v>387</v>
      </c>
    </row>
    <row r="108" spans="1:12" ht="17">
      <c r="A108" s="12" t="s">
        <v>1157</v>
      </c>
      <c r="B108" s="18">
        <v>90588</v>
      </c>
      <c r="C108" s="14"/>
      <c r="D108" s="14">
        <v>37</v>
      </c>
      <c r="E108" s="13" t="s">
        <v>1158</v>
      </c>
      <c r="F108" s="56"/>
      <c r="G108" s="56"/>
      <c r="H108" s="57" t="s">
        <v>40</v>
      </c>
      <c r="I108" s="57" t="s">
        <v>1159</v>
      </c>
      <c r="J108" s="57" t="s">
        <v>1699</v>
      </c>
      <c r="K108" s="18">
        <v>0</v>
      </c>
      <c r="L108" s="18" t="s">
        <v>387</v>
      </c>
    </row>
    <row r="109" spans="1:12" ht="17">
      <c r="A109" s="12" t="s">
        <v>1157</v>
      </c>
      <c r="B109" s="18">
        <v>102246</v>
      </c>
      <c r="C109" s="14"/>
      <c r="D109" s="14">
        <v>40</v>
      </c>
      <c r="E109" s="13" t="s">
        <v>998</v>
      </c>
      <c r="F109" s="56"/>
      <c r="G109" s="56"/>
      <c r="H109" s="57" t="s">
        <v>40</v>
      </c>
      <c r="I109" s="57" t="s">
        <v>1095</v>
      </c>
      <c r="J109" s="57" t="s">
        <v>1699</v>
      </c>
      <c r="K109" s="18">
        <v>0</v>
      </c>
      <c r="L109" s="18" t="s">
        <v>742</v>
      </c>
    </row>
    <row r="110" spans="1:12" ht="17">
      <c r="A110" s="12" t="s">
        <v>1160</v>
      </c>
      <c r="B110" s="18">
        <v>111810</v>
      </c>
      <c r="C110" s="14"/>
      <c r="D110" s="14">
        <v>34</v>
      </c>
      <c r="E110" s="13" t="s">
        <v>1161</v>
      </c>
      <c r="F110" s="56"/>
      <c r="G110" s="56"/>
      <c r="H110" s="57" t="s">
        <v>40</v>
      </c>
      <c r="I110" s="57" t="s">
        <v>1090</v>
      </c>
      <c r="J110" s="57" t="s">
        <v>1698</v>
      </c>
      <c r="K110" s="18">
        <v>0</v>
      </c>
      <c r="L110" s="18" t="s">
        <v>387</v>
      </c>
    </row>
    <row r="111" spans="1:12" ht="17">
      <c r="A111" s="12" t="s">
        <v>1160</v>
      </c>
      <c r="B111" s="18">
        <v>122744</v>
      </c>
      <c r="C111" s="14"/>
      <c r="D111" s="14">
        <v>29</v>
      </c>
      <c r="E111" s="13" t="s">
        <v>1162</v>
      </c>
      <c r="F111" s="56"/>
      <c r="G111" s="56"/>
      <c r="H111" s="57" t="s">
        <v>40</v>
      </c>
      <c r="I111" s="57" t="s">
        <v>1163</v>
      </c>
      <c r="J111" s="57" t="s">
        <v>1699</v>
      </c>
      <c r="K111" s="18">
        <v>0</v>
      </c>
      <c r="L111" s="18" t="s">
        <v>387</v>
      </c>
    </row>
    <row r="112" spans="1:12" ht="17">
      <c r="A112" s="12" t="s">
        <v>1160</v>
      </c>
      <c r="B112" s="18">
        <v>141215</v>
      </c>
      <c r="C112" s="14"/>
      <c r="D112" s="14">
        <v>40</v>
      </c>
      <c r="E112" s="13" t="s">
        <v>1164</v>
      </c>
      <c r="F112" s="56"/>
      <c r="G112" s="56"/>
      <c r="H112" s="57" t="s">
        <v>40</v>
      </c>
      <c r="I112" s="57" t="s">
        <v>1165</v>
      </c>
      <c r="J112" s="57" t="s">
        <v>1699</v>
      </c>
      <c r="K112" s="18">
        <v>0</v>
      </c>
      <c r="L112" s="18" t="s">
        <v>742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51AD0-E345-0D43-A081-BD0227F6D49C}">
  <dimension ref="A1:L817"/>
  <sheetViews>
    <sheetView topLeftCell="E1" zoomScale="89" zoomScaleNormal="90" workbookViewId="0">
      <selection activeCell="C19" sqref="C19"/>
    </sheetView>
  </sheetViews>
  <sheetFormatPr baseColWidth="10" defaultRowHeight="16"/>
  <cols>
    <col min="1" max="1" width="16" customWidth="1"/>
    <col min="3" max="3" width="21.83203125" customWidth="1"/>
    <col min="5" max="5" width="66.33203125" customWidth="1"/>
    <col min="9" max="9" width="22.5" customWidth="1"/>
    <col min="10" max="10" width="32" customWidth="1"/>
    <col min="11" max="11" width="27.5" customWidth="1"/>
    <col min="12" max="12" width="45.83203125" customWidth="1"/>
  </cols>
  <sheetData>
    <row r="1" spans="1:12" ht="8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6" t="s">
        <v>7</v>
      </c>
      <c r="I1" s="47" t="s">
        <v>8</v>
      </c>
      <c r="J1" s="47" t="s">
        <v>9</v>
      </c>
      <c r="K1" s="47" t="s">
        <v>10</v>
      </c>
      <c r="L1" s="47" t="s">
        <v>11</v>
      </c>
    </row>
    <row r="2" spans="1:12" ht="17">
      <c r="A2" s="2">
        <v>1</v>
      </c>
      <c r="B2" s="3">
        <v>7840</v>
      </c>
      <c r="C2" s="3"/>
      <c r="D2" s="3">
        <v>34</v>
      </c>
      <c r="E2" s="4" t="s">
        <v>12</v>
      </c>
      <c r="F2" s="5" t="s">
        <v>15</v>
      </c>
      <c r="G2" s="5" t="s">
        <v>15</v>
      </c>
      <c r="H2" s="52" t="s">
        <v>16</v>
      </c>
      <c r="I2" s="52" t="s">
        <v>17</v>
      </c>
      <c r="J2" s="52" t="s">
        <v>1698</v>
      </c>
      <c r="K2" s="52">
        <v>21670</v>
      </c>
      <c r="L2" s="52" t="s">
        <v>18</v>
      </c>
    </row>
    <row r="3" spans="1:12" ht="17">
      <c r="A3" s="2">
        <v>1</v>
      </c>
      <c r="B3" s="3">
        <v>27840</v>
      </c>
      <c r="C3" s="3"/>
      <c r="D3" s="3">
        <v>30</v>
      </c>
      <c r="E3" s="4" t="s">
        <v>14</v>
      </c>
      <c r="F3" s="5"/>
      <c r="G3" s="5" t="s">
        <v>15</v>
      </c>
      <c r="H3" s="7" t="s">
        <v>16</v>
      </c>
      <c r="I3" s="7" t="s">
        <v>17</v>
      </c>
      <c r="J3" s="7" t="s">
        <v>1698</v>
      </c>
      <c r="K3" s="7">
        <v>1670</v>
      </c>
      <c r="L3" s="7" t="s">
        <v>18</v>
      </c>
    </row>
    <row r="4" spans="1:12" ht="17">
      <c r="A4" s="2">
        <v>1</v>
      </c>
      <c r="B4" s="3">
        <v>640406</v>
      </c>
      <c r="C4" s="3"/>
      <c r="D4" s="3">
        <v>24</v>
      </c>
      <c r="E4" s="4" t="s">
        <v>19</v>
      </c>
      <c r="F4" s="5" t="s">
        <v>15</v>
      </c>
      <c r="G4" s="5" t="s">
        <v>15</v>
      </c>
      <c r="H4" s="52" t="s">
        <v>16</v>
      </c>
      <c r="I4" s="52" t="s">
        <v>28</v>
      </c>
      <c r="J4" s="52" t="s">
        <v>1699</v>
      </c>
      <c r="K4" s="52">
        <v>25513</v>
      </c>
      <c r="L4" s="52" t="s">
        <v>18</v>
      </c>
    </row>
    <row r="5" spans="1:12" ht="17">
      <c r="A5" s="2">
        <v>1</v>
      </c>
      <c r="B5" s="3">
        <v>640449</v>
      </c>
      <c r="C5" s="3"/>
      <c r="D5" s="3">
        <v>24</v>
      </c>
      <c r="E5" s="4" t="s">
        <v>20</v>
      </c>
      <c r="F5" s="5" t="s">
        <v>15</v>
      </c>
      <c r="G5" s="5" t="s">
        <v>15</v>
      </c>
      <c r="H5" s="52" t="s">
        <v>16</v>
      </c>
      <c r="I5" s="52" t="s">
        <v>28</v>
      </c>
      <c r="J5" s="52" t="s">
        <v>1699</v>
      </c>
      <c r="K5" s="52">
        <v>25556</v>
      </c>
      <c r="L5" s="52" t="s">
        <v>18</v>
      </c>
    </row>
    <row r="6" spans="1:12" ht="17">
      <c r="A6" s="2">
        <v>1</v>
      </c>
      <c r="B6" s="3">
        <v>640491</v>
      </c>
      <c r="C6" s="3"/>
      <c r="D6" s="3">
        <v>45</v>
      </c>
      <c r="E6" s="4" t="s">
        <v>21</v>
      </c>
      <c r="F6" s="5" t="s">
        <v>15</v>
      </c>
      <c r="G6" s="5" t="s">
        <v>15</v>
      </c>
      <c r="H6" s="52" t="s">
        <v>16</v>
      </c>
      <c r="I6" s="52" t="s">
        <v>28</v>
      </c>
      <c r="J6" s="52" t="s">
        <v>1699</v>
      </c>
      <c r="K6" s="52">
        <v>25598</v>
      </c>
      <c r="L6" s="52" t="s">
        <v>18</v>
      </c>
    </row>
    <row r="7" spans="1:12" ht="17">
      <c r="A7" s="2">
        <v>1</v>
      </c>
      <c r="B7" s="3">
        <v>640567</v>
      </c>
      <c r="C7" s="3"/>
      <c r="D7" s="3">
        <v>45</v>
      </c>
      <c r="E7" s="4" t="s">
        <v>22</v>
      </c>
      <c r="F7" s="5" t="s">
        <v>15</v>
      </c>
      <c r="G7" s="5" t="s">
        <v>15</v>
      </c>
      <c r="H7" s="52" t="s">
        <v>16</v>
      </c>
      <c r="I7" s="52" t="s">
        <v>28</v>
      </c>
      <c r="J7" s="52" t="s">
        <v>1699</v>
      </c>
      <c r="K7" s="52">
        <v>25674</v>
      </c>
      <c r="L7" s="52" t="s">
        <v>18</v>
      </c>
    </row>
    <row r="8" spans="1:12" ht="17">
      <c r="A8" s="2">
        <v>1</v>
      </c>
      <c r="B8" s="3">
        <v>640616</v>
      </c>
      <c r="C8" s="3"/>
      <c r="D8" s="3">
        <v>24</v>
      </c>
      <c r="E8" s="4" t="s">
        <v>20</v>
      </c>
      <c r="F8" s="5" t="s">
        <v>15</v>
      </c>
      <c r="G8" s="5" t="s">
        <v>15</v>
      </c>
      <c r="H8" s="52" t="s">
        <v>16</v>
      </c>
      <c r="I8" s="52" t="s">
        <v>28</v>
      </c>
      <c r="J8" s="52" t="s">
        <v>1699</v>
      </c>
      <c r="K8" s="52">
        <v>25723</v>
      </c>
      <c r="L8" s="52" t="s">
        <v>18</v>
      </c>
    </row>
    <row r="9" spans="1:12" ht="17">
      <c r="A9" s="2">
        <v>1</v>
      </c>
      <c r="B9" s="3">
        <v>640665</v>
      </c>
      <c r="C9" s="3"/>
      <c r="D9" s="3">
        <v>24</v>
      </c>
      <c r="E9" s="4" t="s">
        <v>23</v>
      </c>
      <c r="F9" s="5" t="s">
        <v>15</v>
      </c>
      <c r="G9" s="5" t="s">
        <v>15</v>
      </c>
      <c r="H9" s="52" t="s">
        <v>16</v>
      </c>
      <c r="I9" s="52" t="s">
        <v>28</v>
      </c>
      <c r="J9" s="52" t="s">
        <v>1699</v>
      </c>
      <c r="K9" s="52">
        <v>25772</v>
      </c>
      <c r="L9" s="52" t="s">
        <v>18</v>
      </c>
    </row>
    <row r="10" spans="1:12" ht="17">
      <c r="A10" s="2">
        <v>1</v>
      </c>
      <c r="B10" s="3">
        <v>640719</v>
      </c>
      <c r="C10" s="3"/>
      <c r="D10" s="3">
        <v>45</v>
      </c>
      <c r="E10" s="4" t="s">
        <v>24</v>
      </c>
      <c r="F10" s="5" t="s">
        <v>15</v>
      </c>
      <c r="G10" s="5" t="s">
        <v>15</v>
      </c>
      <c r="H10" s="52" t="s">
        <v>16</v>
      </c>
      <c r="I10" s="52" t="s">
        <v>28</v>
      </c>
      <c r="J10" s="52" t="s">
        <v>1699</v>
      </c>
      <c r="K10" s="52">
        <v>25826</v>
      </c>
      <c r="L10" s="52" t="s">
        <v>18</v>
      </c>
    </row>
    <row r="11" spans="1:12" ht="17">
      <c r="A11" s="2">
        <v>1</v>
      </c>
      <c r="B11" s="3">
        <v>640768</v>
      </c>
      <c r="C11" s="3"/>
      <c r="D11" s="3">
        <v>43</v>
      </c>
      <c r="E11" s="4" t="s">
        <v>25</v>
      </c>
      <c r="F11" s="5" t="s">
        <v>15</v>
      </c>
      <c r="G11" s="5" t="s">
        <v>15</v>
      </c>
      <c r="H11" s="52" t="s">
        <v>16</v>
      </c>
      <c r="I11" s="52" t="s">
        <v>28</v>
      </c>
      <c r="J11" s="52" t="s">
        <v>1699</v>
      </c>
      <c r="K11" s="52">
        <v>25875</v>
      </c>
      <c r="L11" s="52" t="s">
        <v>18</v>
      </c>
    </row>
    <row r="12" spans="1:12" ht="17">
      <c r="A12" s="2">
        <v>1</v>
      </c>
      <c r="B12" s="3">
        <v>640822</v>
      </c>
      <c r="C12" s="3"/>
      <c r="D12" s="3">
        <v>24</v>
      </c>
      <c r="E12" s="4" t="s">
        <v>19</v>
      </c>
      <c r="F12" s="5" t="s">
        <v>15</v>
      </c>
      <c r="G12" s="5" t="s">
        <v>15</v>
      </c>
      <c r="H12" s="52" t="s">
        <v>16</v>
      </c>
      <c r="I12" s="52" t="s">
        <v>28</v>
      </c>
      <c r="J12" s="52" t="s">
        <v>1699</v>
      </c>
      <c r="K12" s="52">
        <v>25929</v>
      </c>
      <c r="L12" s="52" t="s">
        <v>18</v>
      </c>
    </row>
    <row r="13" spans="1:12" ht="17">
      <c r="A13" s="2" t="s">
        <v>26</v>
      </c>
      <c r="B13" s="3">
        <v>24251</v>
      </c>
      <c r="C13" s="3">
        <v>616572</v>
      </c>
      <c r="D13" s="3">
        <v>30</v>
      </c>
      <c r="E13" s="4" t="s">
        <v>27</v>
      </c>
      <c r="F13" s="5"/>
      <c r="G13" s="5" t="s">
        <v>15</v>
      </c>
      <c r="H13" s="7" t="s">
        <v>16</v>
      </c>
      <c r="I13" s="7" t="s">
        <v>28</v>
      </c>
      <c r="J13" s="7" t="s">
        <v>1698</v>
      </c>
      <c r="K13" s="7">
        <v>1679</v>
      </c>
      <c r="L13" s="7" t="s">
        <v>18</v>
      </c>
    </row>
    <row r="14" spans="1:12" ht="17">
      <c r="A14" s="2" t="s">
        <v>26</v>
      </c>
      <c r="B14" s="3">
        <v>228410</v>
      </c>
      <c r="C14" s="3">
        <v>412425</v>
      </c>
      <c r="D14" s="3">
        <v>18</v>
      </c>
      <c r="E14" s="4" t="s">
        <v>29</v>
      </c>
      <c r="F14" s="5"/>
      <c r="G14" s="5"/>
      <c r="H14" s="7" t="s">
        <v>30</v>
      </c>
      <c r="I14" s="7" t="s">
        <v>31</v>
      </c>
      <c r="J14" s="7" t="s">
        <v>1699</v>
      </c>
      <c r="K14" s="7">
        <v>-256</v>
      </c>
      <c r="L14" s="7" t="s">
        <v>32</v>
      </c>
    </row>
    <row r="15" spans="1:12" ht="17">
      <c r="A15" s="2" t="s">
        <v>26</v>
      </c>
      <c r="B15" s="3">
        <v>632629</v>
      </c>
      <c r="C15" s="3">
        <v>8184</v>
      </c>
      <c r="D15" s="3">
        <v>40</v>
      </c>
      <c r="E15" s="4" t="s">
        <v>33</v>
      </c>
      <c r="F15" s="5" t="s">
        <v>15</v>
      </c>
      <c r="G15" s="5"/>
      <c r="H15" s="52" t="s">
        <v>16</v>
      </c>
      <c r="I15" s="52" t="s">
        <v>17</v>
      </c>
      <c r="J15" s="52" t="s">
        <v>1699</v>
      </c>
      <c r="K15" s="52">
        <v>21326</v>
      </c>
      <c r="L15" s="52" t="s">
        <v>18</v>
      </c>
    </row>
    <row r="16" spans="1:12" ht="17">
      <c r="A16" s="2" t="s">
        <v>26</v>
      </c>
      <c r="B16" s="3">
        <v>640538</v>
      </c>
      <c r="C16" s="3">
        <v>291</v>
      </c>
      <c r="D16" s="3">
        <v>24</v>
      </c>
      <c r="E16" s="4" t="s">
        <v>19</v>
      </c>
      <c r="F16" s="5" t="s">
        <v>15</v>
      </c>
      <c r="G16" s="5"/>
      <c r="H16" s="52" t="s">
        <v>16</v>
      </c>
      <c r="I16" s="52" t="s">
        <v>17</v>
      </c>
      <c r="J16" s="52" t="s">
        <v>1699</v>
      </c>
      <c r="K16" s="52">
        <v>29219</v>
      </c>
      <c r="L16" s="52" t="s">
        <v>18</v>
      </c>
    </row>
    <row r="17" spans="1:12" ht="17">
      <c r="A17" s="2" t="s">
        <v>26</v>
      </c>
      <c r="B17" s="3">
        <v>640594</v>
      </c>
      <c r="C17" s="3">
        <v>235</v>
      </c>
      <c r="D17" s="3">
        <v>24</v>
      </c>
      <c r="E17" s="4" t="s">
        <v>34</v>
      </c>
      <c r="F17" s="5" t="s">
        <v>15</v>
      </c>
      <c r="G17" s="5"/>
      <c r="H17" s="52" t="s">
        <v>16</v>
      </c>
      <c r="I17" s="52" t="s">
        <v>1485</v>
      </c>
      <c r="J17" s="52" t="s">
        <v>1699</v>
      </c>
      <c r="K17" s="52">
        <v>24941</v>
      </c>
      <c r="L17" s="52" t="s">
        <v>18</v>
      </c>
    </row>
    <row r="18" spans="1:12" ht="17">
      <c r="A18" s="2" t="s">
        <v>26</v>
      </c>
      <c r="B18" s="3">
        <v>640636</v>
      </c>
      <c r="C18" s="3">
        <v>193</v>
      </c>
      <c r="D18" s="3">
        <v>24</v>
      </c>
      <c r="E18" s="4" t="s">
        <v>35</v>
      </c>
      <c r="F18" s="5" t="s">
        <v>15</v>
      </c>
      <c r="G18" s="5"/>
      <c r="H18" s="52" t="s">
        <v>16</v>
      </c>
      <c r="I18" s="52" t="s">
        <v>17</v>
      </c>
      <c r="J18" s="52" t="s">
        <v>1699</v>
      </c>
      <c r="K18" s="52">
        <v>29275</v>
      </c>
      <c r="L18" s="52" t="s">
        <v>18</v>
      </c>
    </row>
    <row r="19" spans="1:12" ht="17">
      <c r="A19" s="2" t="s">
        <v>26</v>
      </c>
      <c r="B19" s="3">
        <v>640664</v>
      </c>
      <c r="C19" s="3">
        <v>145</v>
      </c>
      <c r="D19" s="3">
        <v>44</v>
      </c>
      <c r="E19" s="4" t="s">
        <v>36</v>
      </c>
      <c r="F19" s="5" t="s">
        <v>15</v>
      </c>
      <c r="G19" s="5"/>
      <c r="H19" s="52" t="s">
        <v>16</v>
      </c>
      <c r="I19" s="52" t="s">
        <v>17</v>
      </c>
      <c r="J19" s="52" t="s">
        <v>1699</v>
      </c>
      <c r="K19" s="52">
        <v>29317</v>
      </c>
      <c r="L19" s="52" t="s">
        <v>18</v>
      </c>
    </row>
    <row r="20" spans="1:12" ht="17">
      <c r="A20" s="2" t="s">
        <v>26</v>
      </c>
      <c r="B20" s="3">
        <v>640712</v>
      </c>
      <c r="C20" s="3">
        <v>117</v>
      </c>
      <c r="D20" s="3">
        <v>24</v>
      </c>
      <c r="E20" s="4" t="s">
        <v>35</v>
      </c>
      <c r="F20" s="5" t="s">
        <v>15</v>
      </c>
      <c r="G20" s="5"/>
      <c r="H20" s="52" t="s">
        <v>16</v>
      </c>
      <c r="I20" s="52" t="s">
        <v>17</v>
      </c>
      <c r="J20" s="52" t="s">
        <v>1699</v>
      </c>
      <c r="K20" s="52">
        <v>29365</v>
      </c>
      <c r="L20" s="52" t="s">
        <v>18</v>
      </c>
    </row>
    <row r="21" spans="1:12" ht="17">
      <c r="A21" s="2" t="s">
        <v>26</v>
      </c>
      <c r="B21" s="3">
        <v>640747</v>
      </c>
      <c r="C21" s="3">
        <v>61</v>
      </c>
      <c r="D21" s="3">
        <v>45</v>
      </c>
      <c r="E21" s="4" t="s">
        <v>37</v>
      </c>
      <c r="F21" s="5" t="s">
        <v>15</v>
      </c>
      <c r="G21" s="5"/>
      <c r="H21" s="52" t="s">
        <v>16</v>
      </c>
      <c r="I21" s="52" t="s">
        <v>17</v>
      </c>
      <c r="J21" s="52" t="s">
        <v>1699</v>
      </c>
      <c r="K21" s="52">
        <v>29393</v>
      </c>
      <c r="L21" s="52" t="s">
        <v>18</v>
      </c>
    </row>
    <row r="22" spans="1:12" ht="17">
      <c r="A22" s="2" t="s">
        <v>26</v>
      </c>
      <c r="B22" s="3">
        <v>640810</v>
      </c>
      <c r="C22" s="3">
        <v>19</v>
      </c>
      <c r="D22" s="3">
        <v>24</v>
      </c>
      <c r="E22" s="4" t="s">
        <v>23</v>
      </c>
      <c r="F22" s="5" t="s">
        <v>15</v>
      </c>
      <c r="G22" s="5"/>
      <c r="H22" s="52" t="s">
        <v>16</v>
      </c>
      <c r="I22" s="52" t="s">
        <v>17</v>
      </c>
      <c r="J22" s="52" t="s">
        <v>1699</v>
      </c>
      <c r="K22" s="52">
        <v>29449</v>
      </c>
      <c r="L22" s="52" t="s">
        <v>18</v>
      </c>
    </row>
    <row r="23" spans="1:12" ht="17">
      <c r="A23" s="2">
        <v>2</v>
      </c>
      <c r="B23" s="3">
        <v>7876</v>
      </c>
      <c r="C23" s="3"/>
      <c r="D23" s="3">
        <v>28</v>
      </c>
      <c r="E23" s="4" t="s">
        <v>38</v>
      </c>
      <c r="F23" s="5" t="s">
        <v>15</v>
      </c>
      <c r="G23" s="5"/>
      <c r="H23" s="52" t="s">
        <v>16</v>
      </c>
      <c r="I23" s="52" t="s">
        <v>1485</v>
      </c>
      <c r="J23" s="52" t="s">
        <v>1698</v>
      </c>
      <c r="K23" s="52">
        <v>17356</v>
      </c>
      <c r="L23" s="52" t="s">
        <v>18</v>
      </c>
    </row>
    <row r="24" spans="1:12" ht="17">
      <c r="A24" s="2">
        <v>2</v>
      </c>
      <c r="B24" s="3">
        <v>897098</v>
      </c>
      <c r="C24" s="3"/>
      <c r="D24" s="3">
        <v>35</v>
      </c>
      <c r="E24" s="4" t="s">
        <v>39</v>
      </c>
      <c r="F24" s="5"/>
      <c r="G24" s="5"/>
      <c r="H24" s="7" t="s">
        <v>40</v>
      </c>
      <c r="I24" s="7" t="s">
        <v>41</v>
      </c>
      <c r="J24" s="7" t="s">
        <v>1698</v>
      </c>
      <c r="K24" s="7">
        <v>0</v>
      </c>
      <c r="L24" s="7" t="s">
        <v>42</v>
      </c>
    </row>
    <row r="25" spans="1:12" ht="17">
      <c r="A25" s="2">
        <v>2</v>
      </c>
      <c r="B25" s="3">
        <v>938971</v>
      </c>
      <c r="C25" s="3"/>
      <c r="D25" s="3">
        <v>40</v>
      </c>
      <c r="E25" s="4" t="s">
        <v>43</v>
      </c>
      <c r="F25" s="5" t="s">
        <v>15</v>
      </c>
      <c r="G25" s="5" t="s">
        <v>15</v>
      </c>
      <c r="H25" s="52" t="s">
        <v>16</v>
      </c>
      <c r="I25" s="52" t="s">
        <v>48</v>
      </c>
      <c r="J25" s="52" t="s">
        <v>1699</v>
      </c>
      <c r="K25" s="52">
        <v>15323</v>
      </c>
      <c r="L25" s="52" t="s">
        <v>18</v>
      </c>
    </row>
    <row r="26" spans="1:12" ht="17">
      <c r="A26" s="2">
        <v>2</v>
      </c>
      <c r="B26" s="3">
        <v>946552</v>
      </c>
      <c r="C26" s="3"/>
      <c r="D26" s="3">
        <v>24</v>
      </c>
      <c r="E26" s="4" t="s">
        <v>35</v>
      </c>
      <c r="F26" s="5" t="s">
        <v>15</v>
      </c>
      <c r="G26" s="5" t="s">
        <v>15</v>
      </c>
      <c r="H26" s="52" t="s">
        <v>16</v>
      </c>
      <c r="I26" s="52" t="s">
        <v>48</v>
      </c>
      <c r="J26" s="52" t="s">
        <v>1699</v>
      </c>
      <c r="K26" s="52">
        <v>22904</v>
      </c>
      <c r="L26" s="52" t="s">
        <v>18</v>
      </c>
    </row>
    <row r="27" spans="1:12" ht="17">
      <c r="A27" s="2">
        <v>2</v>
      </c>
      <c r="B27" s="3">
        <v>946580</v>
      </c>
      <c r="C27" s="3"/>
      <c r="D27" s="3">
        <v>24</v>
      </c>
      <c r="E27" s="4" t="s">
        <v>23</v>
      </c>
      <c r="F27" s="5" t="s">
        <v>15</v>
      </c>
      <c r="G27" s="5" t="s">
        <v>15</v>
      </c>
      <c r="H27" s="52" t="s">
        <v>16</v>
      </c>
      <c r="I27" s="52" t="s">
        <v>48</v>
      </c>
      <c r="J27" s="52" t="s">
        <v>1699</v>
      </c>
      <c r="K27" s="52">
        <v>22932</v>
      </c>
      <c r="L27" s="52" t="s">
        <v>18</v>
      </c>
    </row>
    <row r="28" spans="1:12" ht="17">
      <c r="A28" s="2">
        <v>2</v>
      </c>
      <c r="B28" s="3">
        <v>946641</v>
      </c>
      <c r="C28" s="3"/>
      <c r="D28" s="3">
        <v>24</v>
      </c>
      <c r="E28" s="4" t="s">
        <v>23</v>
      </c>
      <c r="F28" s="5" t="s">
        <v>15</v>
      </c>
      <c r="G28" s="5" t="s">
        <v>15</v>
      </c>
      <c r="H28" s="52" t="s">
        <v>16</v>
      </c>
      <c r="I28" s="52" t="s">
        <v>48</v>
      </c>
      <c r="J28" s="52" t="s">
        <v>1699</v>
      </c>
      <c r="K28" s="52">
        <v>22993</v>
      </c>
      <c r="L28" s="52" t="s">
        <v>18</v>
      </c>
    </row>
    <row r="29" spans="1:12" ht="17">
      <c r="A29" s="2">
        <v>2</v>
      </c>
      <c r="B29" s="3">
        <v>946669</v>
      </c>
      <c r="C29" s="3"/>
      <c r="D29" s="3">
        <v>24</v>
      </c>
      <c r="E29" s="4" t="s">
        <v>19</v>
      </c>
      <c r="F29" s="5" t="s">
        <v>15</v>
      </c>
      <c r="G29" s="5" t="s">
        <v>15</v>
      </c>
      <c r="H29" s="52" t="s">
        <v>16</v>
      </c>
      <c r="I29" s="52" t="s">
        <v>48</v>
      </c>
      <c r="J29" s="52" t="s">
        <v>1699</v>
      </c>
      <c r="K29" s="52">
        <v>23021</v>
      </c>
      <c r="L29" s="52" t="s">
        <v>18</v>
      </c>
    </row>
    <row r="30" spans="1:12" ht="17">
      <c r="A30" s="2">
        <v>2</v>
      </c>
      <c r="B30" s="3">
        <v>946704</v>
      </c>
      <c r="C30" s="3"/>
      <c r="D30" s="3">
        <v>24</v>
      </c>
      <c r="E30" s="4" t="s">
        <v>35</v>
      </c>
      <c r="F30" s="5" t="s">
        <v>15</v>
      </c>
      <c r="G30" s="5" t="s">
        <v>15</v>
      </c>
      <c r="H30" s="52" t="s">
        <v>16</v>
      </c>
      <c r="I30" s="52" t="s">
        <v>48</v>
      </c>
      <c r="J30" s="52" t="s">
        <v>1699</v>
      </c>
      <c r="K30" s="52">
        <v>23056</v>
      </c>
      <c r="L30" s="52" t="s">
        <v>18</v>
      </c>
    </row>
    <row r="31" spans="1:12" ht="17">
      <c r="A31" s="2">
        <v>2</v>
      </c>
      <c r="B31" s="3">
        <v>946746</v>
      </c>
      <c r="C31" s="3"/>
      <c r="D31" s="3">
        <v>24</v>
      </c>
      <c r="E31" s="4" t="s">
        <v>20</v>
      </c>
      <c r="F31" s="5" t="s">
        <v>15</v>
      </c>
      <c r="G31" s="5" t="s">
        <v>15</v>
      </c>
      <c r="H31" s="52" t="s">
        <v>16</v>
      </c>
      <c r="I31" s="52" t="s">
        <v>48</v>
      </c>
      <c r="J31" s="52" t="s">
        <v>1699</v>
      </c>
      <c r="K31" s="52">
        <v>23098</v>
      </c>
      <c r="L31" s="52" t="s">
        <v>18</v>
      </c>
    </row>
    <row r="32" spans="1:12" ht="17">
      <c r="A32" s="2">
        <v>2</v>
      </c>
      <c r="B32" s="3">
        <v>946774</v>
      </c>
      <c r="C32" s="3"/>
      <c r="D32" s="3">
        <v>24</v>
      </c>
      <c r="E32" s="4" t="s">
        <v>19</v>
      </c>
      <c r="F32" s="5" t="s">
        <v>15</v>
      </c>
      <c r="G32" s="5" t="s">
        <v>15</v>
      </c>
      <c r="H32" s="52" t="s">
        <v>16</v>
      </c>
      <c r="I32" s="52" t="s">
        <v>48</v>
      </c>
      <c r="J32" s="52" t="s">
        <v>1699</v>
      </c>
      <c r="K32" s="52">
        <v>23126</v>
      </c>
      <c r="L32" s="52" t="s">
        <v>18</v>
      </c>
    </row>
    <row r="33" spans="1:12" ht="17">
      <c r="A33" s="2">
        <v>2</v>
      </c>
      <c r="B33" s="3">
        <v>946809</v>
      </c>
      <c r="C33" s="3"/>
      <c r="D33" s="3">
        <v>24</v>
      </c>
      <c r="E33" s="4" t="s">
        <v>23</v>
      </c>
      <c r="F33" s="5" t="s">
        <v>15</v>
      </c>
      <c r="G33" s="5" t="s">
        <v>15</v>
      </c>
      <c r="H33" s="52" t="s">
        <v>16</v>
      </c>
      <c r="I33" s="52" t="s">
        <v>48</v>
      </c>
      <c r="J33" s="52" t="s">
        <v>1699</v>
      </c>
      <c r="K33" s="52">
        <v>23161</v>
      </c>
      <c r="L33" s="52" t="s">
        <v>18</v>
      </c>
    </row>
    <row r="34" spans="1:12" ht="17">
      <c r="A34" s="2">
        <v>2</v>
      </c>
      <c r="B34" s="3">
        <v>946837</v>
      </c>
      <c r="C34" s="3"/>
      <c r="D34" s="3">
        <v>45</v>
      </c>
      <c r="E34" s="4" t="s">
        <v>44</v>
      </c>
      <c r="F34" s="5" t="s">
        <v>15</v>
      </c>
      <c r="G34" s="5" t="s">
        <v>15</v>
      </c>
      <c r="H34" s="52" t="s">
        <v>16</v>
      </c>
      <c r="I34" s="52" t="s">
        <v>48</v>
      </c>
      <c r="J34" s="52" t="s">
        <v>1699</v>
      </c>
      <c r="K34" s="52">
        <v>23189</v>
      </c>
      <c r="L34" s="52" t="s">
        <v>18</v>
      </c>
    </row>
    <row r="35" spans="1:12" ht="17">
      <c r="A35" s="2">
        <v>2</v>
      </c>
      <c r="B35" s="3">
        <v>946900</v>
      </c>
      <c r="C35" s="3"/>
      <c r="D35" s="3">
        <v>45</v>
      </c>
      <c r="E35" s="4" t="s">
        <v>45</v>
      </c>
      <c r="F35" s="5" t="s">
        <v>15</v>
      </c>
      <c r="G35" s="5" t="s">
        <v>15</v>
      </c>
      <c r="H35" s="52" t="s">
        <v>16</v>
      </c>
      <c r="I35" s="52" t="s">
        <v>48</v>
      </c>
      <c r="J35" s="52" t="s">
        <v>1699</v>
      </c>
      <c r="K35" s="52">
        <v>23252</v>
      </c>
      <c r="L35" s="52" t="s">
        <v>18</v>
      </c>
    </row>
    <row r="36" spans="1:12" ht="17">
      <c r="A36" s="2">
        <v>2</v>
      </c>
      <c r="B36" s="3">
        <v>946949</v>
      </c>
      <c r="C36" s="3"/>
      <c r="D36" s="3">
        <v>24</v>
      </c>
      <c r="E36" s="4" t="s">
        <v>34</v>
      </c>
      <c r="F36" s="5" t="s">
        <v>15</v>
      </c>
      <c r="G36" s="5" t="s">
        <v>15</v>
      </c>
      <c r="H36" s="52" t="s">
        <v>16</v>
      </c>
      <c r="I36" s="52" t="s">
        <v>48</v>
      </c>
      <c r="J36" s="52" t="s">
        <v>1699</v>
      </c>
      <c r="K36" s="52">
        <v>23301</v>
      </c>
      <c r="L36" s="52" t="s">
        <v>18</v>
      </c>
    </row>
    <row r="37" spans="1:12" ht="17">
      <c r="A37" s="2">
        <v>2</v>
      </c>
      <c r="B37" s="3">
        <v>946991</v>
      </c>
      <c r="C37" s="3"/>
      <c r="D37" s="3">
        <v>24</v>
      </c>
      <c r="E37" s="4" t="s">
        <v>34</v>
      </c>
      <c r="F37" s="5" t="s">
        <v>15</v>
      </c>
      <c r="G37" s="5" t="s">
        <v>15</v>
      </c>
      <c r="H37" s="52" t="s">
        <v>16</v>
      </c>
      <c r="I37" s="52" t="s">
        <v>48</v>
      </c>
      <c r="J37" s="52" t="s">
        <v>1699</v>
      </c>
      <c r="K37" s="52">
        <v>23343</v>
      </c>
      <c r="L37" s="52" t="s">
        <v>18</v>
      </c>
    </row>
    <row r="38" spans="1:12" ht="17">
      <c r="A38" s="2">
        <v>2</v>
      </c>
      <c r="B38" s="3">
        <v>947040</v>
      </c>
      <c r="C38" s="3"/>
      <c r="D38" s="3">
        <v>24</v>
      </c>
      <c r="E38" s="4" t="s">
        <v>23</v>
      </c>
      <c r="F38" s="5" t="s">
        <v>15</v>
      </c>
      <c r="G38" s="5" t="s">
        <v>15</v>
      </c>
      <c r="H38" s="52" t="s">
        <v>16</v>
      </c>
      <c r="I38" s="52" t="s">
        <v>48</v>
      </c>
      <c r="J38" s="52" t="s">
        <v>1699</v>
      </c>
      <c r="K38" s="52">
        <v>23392</v>
      </c>
      <c r="L38" s="52" t="s">
        <v>18</v>
      </c>
    </row>
    <row r="39" spans="1:12" ht="17">
      <c r="A39" s="2">
        <v>2</v>
      </c>
      <c r="B39" s="3">
        <v>947068</v>
      </c>
      <c r="C39" s="3"/>
      <c r="D39" s="3">
        <v>31</v>
      </c>
      <c r="E39" s="4" t="s">
        <v>46</v>
      </c>
      <c r="F39" s="5" t="s">
        <v>15</v>
      </c>
      <c r="G39" s="5" t="s">
        <v>15</v>
      </c>
      <c r="H39" s="52" t="s">
        <v>16</v>
      </c>
      <c r="I39" s="52" t="s">
        <v>48</v>
      </c>
      <c r="J39" s="52" t="s">
        <v>1699</v>
      </c>
      <c r="K39" s="52">
        <v>23420</v>
      </c>
      <c r="L39" s="52" t="s">
        <v>18</v>
      </c>
    </row>
    <row r="40" spans="1:12" ht="17">
      <c r="A40" s="2" t="s">
        <v>47</v>
      </c>
      <c r="B40" s="3">
        <v>21823</v>
      </c>
      <c r="C40" s="3">
        <v>925251</v>
      </c>
      <c r="D40" s="3">
        <v>30</v>
      </c>
      <c r="E40" s="4" t="s">
        <v>27</v>
      </c>
      <c r="F40" s="5"/>
      <c r="G40" s="5" t="s">
        <v>15</v>
      </c>
      <c r="H40" s="7" t="s">
        <v>16</v>
      </c>
      <c r="I40" s="7" t="s">
        <v>48</v>
      </c>
      <c r="J40" s="7" t="s">
        <v>1698</v>
      </c>
      <c r="K40" s="7">
        <v>1603</v>
      </c>
      <c r="L40" s="7" t="s">
        <v>18</v>
      </c>
    </row>
    <row r="41" spans="1:12" ht="17">
      <c r="A41" s="2" t="s">
        <v>47</v>
      </c>
      <c r="B41" s="3">
        <v>248642</v>
      </c>
      <c r="C41" s="3">
        <v>698432</v>
      </c>
      <c r="D41" s="3">
        <v>30</v>
      </c>
      <c r="E41" s="4" t="s">
        <v>49</v>
      </c>
      <c r="F41" s="5"/>
      <c r="G41" s="5"/>
      <c r="H41" s="7" t="s">
        <v>40</v>
      </c>
      <c r="I41" s="7" t="s">
        <v>50</v>
      </c>
      <c r="J41" s="7" t="s">
        <v>1698</v>
      </c>
      <c r="K41" s="7">
        <v>0</v>
      </c>
      <c r="L41" s="7" t="s">
        <v>51</v>
      </c>
    </row>
    <row r="42" spans="1:12" ht="17">
      <c r="A42" s="2" t="s">
        <v>47</v>
      </c>
      <c r="B42" s="3">
        <v>248678</v>
      </c>
      <c r="C42" s="3">
        <v>698396</v>
      </c>
      <c r="D42" s="3">
        <v>30</v>
      </c>
      <c r="E42" s="4" t="s">
        <v>49</v>
      </c>
      <c r="F42" s="5"/>
      <c r="G42" s="5"/>
      <c r="H42" s="7" t="s">
        <v>40</v>
      </c>
      <c r="I42" s="7" t="s">
        <v>50</v>
      </c>
      <c r="J42" s="7" t="s">
        <v>1698</v>
      </c>
      <c r="K42" s="7">
        <v>0</v>
      </c>
      <c r="L42" s="7" t="s">
        <v>51</v>
      </c>
    </row>
    <row r="43" spans="1:12" ht="17">
      <c r="A43" s="2" t="s">
        <v>47</v>
      </c>
      <c r="B43" s="3">
        <v>248714</v>
      </c>
      <c r="C43" s="3">
        <v>698360</v>
      </c>
      <c r="D43" s="3">
        <v>30</v>
      </c>
      <c r="E43" s="4" t="s">
        <v>49</v>
      </c>
      <c r="F43" s="5"/>
      <c r="G43" s="5"/>
      <c r="H43" s="7" t="s">
        <v>40</v>
      </c>
      <c r="I43" s="7" t="s">
        <v>50</v>
      </c>
      <c r="J43" s="7" t="s">
        <v>1698</v>
      </c>
      <c r="K43" s="7">
        <v>0</v>
      </c>
      <c r="L43" s="7" t="s">
        <v>51</v>
      </c>
    </row>
    <row r="44" spans="1:12" ht="17">
      <c r="A44" s="2" t="s">
        <v>47</v>
      </c>
      <c r="B44" s="3">
        <v>248828</v>
      </c>
      <c r="C44" s="3">
        <v>698238</v>
      </c>
      <c r="D44" s="3">
        <v>38</v>
      </c>
      <c r="E44" s="4" t="s">
        <v>52</v>
      </c>
      <c r="F44" s="5"/>
      <c r="G44" s="5"/>
      <c r="H44" s="7" t="s">
        <v>40</v>
      </c>
      <c r="I44" s="7" t="s">
        <v>50</v>
      </c>
      <c r="J44" s="7" t="s">
        <v>1698</v>
      </c>
      <c r="K44" s="7">
        <v>0</v>
      </c>
      <c r="L44" s="7" t="s">
        <v>51</v>
      </c>
    </row>
    <row r="45" spans="1:12" ht="17">
      <c r="A45" s="2" t="s">
        <v>47</v>
      </c>
      <c r="B45" s="3">
        <v>722272</v>
      </c>
      <c r="C45" s="3">
        <v>224812</v>
      </c>
      <c r="D45" s="3">
        <v>20</v>
      </c>
      <c r="E45" s="4" t="s">
        <v>53</v>
      </c>
      <c r="F45" s="5"/>
      <c r="G45" s="5"/>
      <c r="H45" s="7" t="s">
        <v>40</v>
      </c>
      <c r="I45" s="7" t="s">
        <v>54</v>
      </c>
      <c r="J45" s="7" t="s">
        <v>1699</v>
      </c>
      <c r="K45" s="7">
        <v>0</v>
      </c>
      <c r="L45" s="7" t="s">
        <v>55</v>
      </c>
    </row>
    <row r="46" spans="1:12" ht="17">
      <c r="A46" s="2" t="s">
        <v>47</v>
      </c>
      <c r="B46" s="3">
        <v>937998</v>
      </c>
      <c r="C46" s="3">
        <v>9066</v>
      </c>
      <c r="D46" s="3">
        <v>40</v>
      </c>
      <c r="E46" s="4" t="s">
        <v>56</v>
      </c>
      <c r="F46" s="5" t="s">
        <v>15</v>
      </c>
      <c r="G46" s="5"/>
      <c r="H46" s="52" t="s">
        <v>16</v>
      </c>
      <c r="I46" s="52" t="s">
        <v>1485</v>
      </c>
      <c r="J46" s="52" t="s">
        <v>1699</v>
      </c>
      <c r="K46" s="52">
        <v>16166</v>
      </c>
      <c r="L46" s="52" t="s">
        <v>18</v>
      </c>
    </row>
    <row r="47" spans="1:12" ht="17">
      <c r="A47" s="2" t="s">
        <v>47</v>
      </c>
      <c r="B47" s="3">
        <v>945951</v>
      </c>
      <c r="C47" s="3">
        <v>1123</v>
      </c>
      <c r="D47" s="3">
        <v>30</v>
      </c>
      <c r="E47" s="4" t="s">
        <v>57</v>
      </c>
      <c r="F47" s="5" t="s">
        <v>15</v>
      </c>
      <c r="G47" s="5"/>
      <c r="H47" s="52" t="s">
        <v>16</v>
      </c>
      <c r="I47" s="52" t="s">
        <v>1485</v>
      </c>
      <c r="J47" s="52" t="s">
        <v>1699</v>
      </c>
      <c r="K47" s="52">
        <v>24109</v>
      </c>
      <c r="L47" s="52" t="s">
        <v>18</v>
      </c>
    </row>
    <row r="48" spans="1:12" ht="17">
      <c r="A48" s="2" t="s">
        <v>47</v>
      </c>
      <c r="B48" s="3">
        <v>945985</v>
      </c>
      <c r="C48" s="3">
        <v>1095</v>
      </c>
      <c r="D48" s="3">
        <v>24</v>
      </c>
      <c r="E48" s="4" t="s">
        <v>34</v>
      </c>
      <c r="F48" s="5" t="s">
        <v>15</v>
      </c>
      <c r="G48" s="5"/>
      <c r="H48" s="52" t="s">
        <v>16</v>
      </c>
      <c r="I48" s="52" t="s">
        <v>1485</v>
      </c>
      <c r="J48" s="52" t="s">
        <v>1699</v>
      </c>
      <c r="K48" s="52">
        <v>24137</v>
      </c>
      <c r="L48" s="52" t="s">
        <v>18</v>
      </c>
    </row>
    <row r="49" spans="1:12" ht="17">
      <c r="A49" s="2" t="s">
        <v>47</v>
      </c>
      <c r="B49" s="3">
        <v>946026</v>
      </c>
      <c r="C49" s="3">
        <v>1033</v>
      </c>
      <c r="D49" s="3">
        <v>45</v>
      </c>
      <c r="E49" s="4" t="s">
        <v>58</v>
      </c>
      <c r="F49" s="5" t="s">
        <v>15</v>
      </c>
      <c r="G49" s="5"/>
      <c r="H49" s="52" t="s">
        <v>16</v>
      </c>
      <c r="I49" s="52" t="s">
        <v>1485</v>
      </c>
      <c r="J49" s="52" t="s">
        <v>1699</v>
      </c>
      <c r="K49" s="52">
        <v>24199</v>
      </c>
      <c r="L49" s="52" t="s">
        <v>18</v>
      </c>
    </row>
    <row r="50" spans="1:12" ht="17">
      <c r="A50" s="2" t="s">
        <v>47</v>
      </c>
      <c r="B50" s="3">
        <v>946102</v>
      </c>
      <c r="C50" s="3">
        <v>978</v>
      </c>
      <c r="D50" s="3">
        <v>24</v>
      </c>
      <c r="E50" s="4" t="s">
        <v>34</v>
      </c>
      <c r="F50" s="5" t="s">
        <v>15</v>
      </c>
      <c r="G50" s="5"/>
      <c r="H50" s="52" t="s">
        <v>16</v>
      </c>
      <c r="I50" s="52" t="s">
        <v>1485</v>
      </c>
      <c r="J50" s="52" t="s">
        <v>1699</v>
      </c>
      <c r="K50" s="52">
        <v>24254</v>
      </c>
      <c r="L50" s="52" t="s">
        <v>18</v>
      </c>
    </row>
    <row r="51" spans="1:12" ht="17">
      <c r="A51" s="2" t="s">
        <v>47</v>
      </c>
      <c r="B51" s="3">
        <v>946130</v>
      </c>
      <c r="C51" s="3">
        <v>950</v>
      </c>
      <c r="D51" s="3">
        <v>24</v>
      </c>
      <c r="E51" s="4" t="s">
        <v>35</v>
      </c>
      <c r="F51" s="5" t="s">
        <v>15</v>
      </c>
      <c r="G51" s="5"/>
      <c r="H51" s="52" t="s">
        <v>16</v>
      </c>
      <c r="I51" s="52" t="s">
        <v>1485</v>
      </c>
      <c r="J51" s="52" t="s">
        <v>1699</v>
      </c>
      <c r="K51" s="52">
        <v>24282</v>
      </c>
      <c r="L51" s="52" t="s">
        <v>18</v>
      </c>
    </row>
    <row r="52" spans="1:12" ht="17">
      <c r="A52" s="2" t="s">
        <v>47</v>
      </c>
      <c r="B52" s="3">
        <v>946165</v>
      </c>
      <c r="C52" s="3">
        <v>915</v>
      </c>
      <c r="D52" s="3">
        <v>24</v>
      </c>
      <c r="E52" s="4" t="s">
        <v>59</v>
      </c>
      <c r="F52" s="5" t="s">
        <v>15</v>
      </c>
      <c r="G52" s="5"/>
      <c r="H52" s="52" t="s">
        <v>16</v>
      </c>
      <c r="I52" s="52" t="s">
        <v>1485</v>
      </c>
      <c r="J52" s="52" t="s">
        <v>1699</v>
      </c>
      <c r="K52" s="52">
        <v>24317</v>
      </c>
      <c r="L52" s="52" t="s">
        <v>18</v>
      </c>
    </row>
    <row r="53" spans="1:12" ht="17">
      <c r="A53" s="2" t="s">
        <v>47</v>
      </c>
      <c r="B53" s="3">
        <v>946214</v>
      </c>
      <c r="C53" s="3">
        <v>866</v>
      </c>
      <c r="D53" s="3">
        <v>24</v>
      </c>
      <c r="E53" s="4" t="s">
        <v>34</v>
      </c>
      <c r="F53" s="5" t="s">
        <v>15</v>
      </c>
      <c r="G53" s="5"/>
      <c r="H53" s="52" t="s">
        <v>16</v>
      </c>
      <c r="I53" s="52" t="s">
        <v>1485</v>
      </c>
      <c r="J53" s="52" t="s">
        <v>1699</v>
      </c>
      <c r="K53" s="52">
        <v>24366</v>
      </c>
      <c r="L53" s="52" t="s">
        <v>18</v>
      </c>
    </row>
    <row r="54" spans="1:12" ht="17">
      <c r="A54" s="2" t="s">
        <v>47</v>
      </c>
      <c r="B54" s="3">
        <v>946269</v>
      </c>
      <c r="C54" s="3">
        <v>811</v>
      </c>
      <c r="D54" s="3">
        <v>24</v>
      </c>
      <c r="E54" s="4" t="s">
        <v>20</v>
      </c>
      <c r="F54" s="5" t="s">
        <v>15</v>
      </c>
      <c r="G54" s="5"/>
      <c r="H54" s="52" t="s">
        <v>16</v>
      </c>
      <c r="I54" s="52" t="s">
        <v>1485</v>
      </c>
      <c r="J54" s="52" t="s">
        <v>1699</v>
      </c>
      <c r="K54" s="52">
        <v>24421</v>
      </c>
      <c r="L54" s="52" t="s">
        <v>18</v>
      </c>
    </row>
    <row r="55" spans="1:12" ht="17">
      <c r="A55" s="2" t="s">
        <v>47</v>
      </c>
      <c r="B55" s="3">
        <v>946297</v>
      </c>
      <c r="C55" s="3">
        <v>783</v>
      </c>
      <c r="D55" s="3">
        <v>24</v>
      </c>
      <c r="E55" s="4" t="s">
        <v>19</v>
      </c>
      <c r="F55" s="5" t="s">
        <v>15</v>
      </c>
      <c r="G55" s="5"/>
      <c r="H55" s="52" t="s">
        <v>16</v>
      </c>
      <c r="I55" s="52" t="s">
        <v>1485</v>
      </c>
      <c r="J55" s="52" t="s">
        <v>1699</v>
      </c>
      <c r="K55" s="52">
        <v>24449</v>
      </c>
      <c r="L55" s="52" t="s">
        <v>18</v>
      </c>
    </row>
    <row r="56" spans="1:12" ht="17">
      <c r="A56" s="2" t="s">
        <v>47</v>
      </c>
      <c r="B56" s="3">
        <v>946332</v>
      </c>
      <c r="C56" s="3">
        <v>748</v>
      </c>
      <c r="D56" s="3">
        <v>24</v>
      </c>
      <c r="E56" s="4" t="s">
        <v>35</v>
      </c>
      <c r="F56" s="5" t="s">
        <v>15</v>
      </c>
      <c r="G56" s="5"/>
      <c r="H56" s="52" t="s">
        <v>16</v>
      </c>
      <c r="I56" s="52" t="s">
        <v>1485</v>
      </c>
      <c r="J56" s="52" t="s">
        <v>1699</v>
      </c>
      <c r="K56" s="52">
        <v>24484</v>
      </c>
      <c r="L56" s="52" t="s">
        <v>18</v>
      </c>
    </row>
    <row r="57" spans="1:12" ht="17">
      <c r="A57" s="2" t="s">
        <v>47</v>
      </c>
      <c r="B57" s="3">
        <v>946373</v>
      </c>
      <c r="C57" s="3">
        <v>707</v>
      </c>
      <c r="D57" s="3">
        <v>24</v>
      </c>
      <c r="E57" s="4" t="s">
        <v>19</v>
      </c>
      <c r="F57" s="5" t="s">
        <v>15</v>
      </c>
      <c r="G57" s="5"/>
      <c r="H57" s="52" t="s">
        <v>16</v>
      </c>
      <c r="I57" s="52" t="s">
        <v>1485</v>
      </c>
      <c r="J57" s="52" t="s">
        <v>1699</v>
      </c>
      <c r="K57" s="52">
        <v>24525</v>
      </c>
      <c r="L57" s="52" t="s">
        <v>18</v>
      </c>
    </row>
    <row r="58" spans="1:12" ht="17">
      <c r="A58" s="2" t="s">
        <v>47</v>
      </c>
      <c r="B58" s="3">
        <v>946433</v>
      </c>
      <c r="C58" s="3">
        <v>647</v>
      </c>
      <c r="D58" s="3">
        <v>24</v>
      </c>
      <c r="E58" s="4" t="s">
        <v>34</v>
      </c>
      <c r="F58" s="5" t="s">
        <v>15</v>
      </c>
      <c r="G58" s="5"/>
      <c r="H58" s="52" t="s">
        <v>16</v>
      </c>
      <c r="I58" s="52" t="s">
        <v>1485</v>
      </c>
      <c r="J58" s="52" t="s">
        <v>1699</v>
      </c>
      <c r="K58" s="52">
        <v>24585</v>
      </c>
      <c r="L58" s="52" t="s">
        <v>18</v>
      </c>
    </row>
    <row r="59" spans="1:12" ht="17">
      <c r="A59" s="2" t="s">
        <v>47</v>
      </c>
      <c r="B59" s="3">
        <v>946473</v>
      </c>
      <c r="C59" s="3">
        <v>587</v>
      </c>
      <c r="D59" s="3">
        <v>44</v>
      </c>
      <c r="E59" s="4" t="s">
        <v>60</v>
      </c>
      <c r="F59" s="5" t="s">
        <v>15</v>
      </c>
      <c r="G59" s="5"/>
      <c r="H59" s="52" t="s">
        <v>16</v>
      </c>
      <c r="I59" s="52" t="s">
        <v>1485</v>
      </c>
      <c r="J59" s="52" t="s">
        <v>1699</v>
      </c>
      <c r="K59" s="52">
        <v>24645</v>
      </c>
      <c r="L59" s="52" t="s">
        <v>18</v>
      </c>
    </row>
    <row r="60" spans="1:12" ht="17">
      <c r="A60" s="2" t="s">
        <v>47</v>
      </c>
      <c r="B60" s="3">
        <v>946521</v>
      </c>
      <c r="C60" s="3">
        <v>559</v>
      </c>
      <c r="D60" s="3">
        <v>24</v>
      </c>
      <c r="E60" s="4" t="s">
        <v>20</v>
      </c>
      <c r="F60" s="5" t="s">
        <v>15</v>
      </c>
      <c r="G60" s="5"/>
      <c r="H60" s="52" t="s">
        <v>16</v>
      </c>
      <c r="I60" s="52" t="s">
        <v>1485</v>
      </c>
      <c r="J60" s="52" t="s">
        <v>1699</v>
      </c>
      <c r="K60" s="52">
        <v>24673</v>
      </c>
      <c r="L60" s="52" t="s">
        <v>18</v>
      </c>
    </row>
    <row r="61" spans="1:12" ht="17">
      <c r="A61" s="2" t="s">
        <v>47</v>
      </c>
      <c r="B61" s="3">
        <v>946569</v>
      </c>
      <c r="C61" s="3">
        <v>511</v>
      </c>
      <c r="D61" s="3">
        <v>24</v>
      </c>
      <c r="E61" s="4" t="s">
        <v>35</v>
      </c>
      <c r="F61" s="5" t="s">
        <v>15</v>
      </c>
      <c r="G61" s="5"/>
      <c r="H61" s="52" t="s">
        <v>16</v>
      </c>
      <c r="I61" s="52" t="s">
        <v>1485</v>
      </c>
      <c r="J61" s="52" t="s">
        <v>1699</v>
      </c>
      <c r="K61" s="52">
        <v>24721</v>
      </c>
      <c r="L61" s="52" t="s">
        <v>18</v>
      </c>
    </row>
    <row r="62" spans="1:12" ht="17">
      <c r="A62" s="2" t="s">
        <v>47</v>
      </c>
      <c r="B62" s="3">
        <v>946618</v>
      </c>
      <c r="C62" s="3">
        <v>462</v>
      </c>
      <c r="D62" s="3">
        <v>24</v>
      </c>
      <c r="E62" s="4" t="s">
        <v>59</v>
      </c>
      <c r="F62" s="5" t="s">
        <v>15</v>
      </c>
      <c r="G62" s="5"/>
      <c r="H62" s="52" t="s">
        <v>16</v>
      </c>
      <c r="I62" s="52" t="s">
        <v>1485</v>
      </c>
      <c r="J62" s="52" t="s">
        <v>1699</v>
      </c>
      <c r="K62" s="52">
        <v>24770</v>
      </c>
      <c r="L62" s="52" t="s">
        <v>18</v>
      </c>
    </row>
    <row r="63" spans="1:12" ht="17">
      <c r="A63" s="2" t="s">
        <v>47</v>
      </c>
      <c r="B63" s="3">
        <v>946659</v>
      </c>
      <c r="C63" s="3">
        <v>420</v>
      </c>
      <c r="D63" s="3">
        <v>25</v>
      </c>
      <c r="E63" s="4" t="s">
        <v>61</v>
      </c>
      <c r="F63" s="5" t="s">
        <v>15</v>
      </c>
      <c r="G63" s="5"/>
      <c r="H63" s="52" t="s">
        <v>16</v>
      </c>
      <c r="I63" s="52" t="s">
        <v>1485</v>
      </c>
      <c r="J63" s="52" t="s">
        <v>1699</v>
      </c>
      <c r="K63" s="52">
        <v>24812</v>
      </c>
      <c r="L63" s="52" t="s">
        <v>18</v>
      </c>
    </row>
    <row r="64" spans="1:12" ht="17">
      <c r="A64" s="2" t="s">
        <v>47</v>
      </c>
      <c r="B64" s="3">
        <v>946694</v>
      </c>
      <c r="C64" s="3">
        <v>386</v>
      </c>
      <c r="D64" s="3">
        <v>24</v>
      </c>
      <c r="E64" s="4" t="s">
        <v>59</v>
      </c>
      <c r="F64" s="5" t="s">
        <v>15</v>
      </c>
      <c r="G64" s="5"/>
      <c r="H64" s="52" t="s">
        <v>16</v>
      </c>
      <c r="I64" s="52" t="s">
        <v>1485</v>
      </c>
      <c r="J64" s="52" t="s">
        <v>1699</v>
      </c>
      <c r="K64" s="52">
        <v>24846</v>
      </c>
      <c r="L64" s="52" t="s">
        <v>18</v>
      </c>
    </row>
    <row r="65" spans="1:12" ht="17">
      <c r="A65" s="2" t="s">
        <v>47</v>
      </c>
      <c r="B65" s="3">
        <v>946722</v>
      </c>
      <c r="C65" s="3">
        <v>358</v>
      </c>
      <c r="D65" s="3">
        <v>24</v>
      </c>
      <c r="E65" s="4" t="s">
        <v>23</v>
      </c>
      <c r="F65" s="5" t="s">
        <v>15</v>
      </c>
      <c r="G65" s="5"/>
      <c r="H65" s="52" t="s">
        <v>16</v>
      </c>
      <c r="I65" s="52" t="s">
        <v>1485</v>
      </c>
      <c r="J65" s="52" t="s">
        <v>1699</v>
      </c>
      <c r="K65" s="52">
        <v>24874</v>
      </c>
      <c r="L65" s="52" t="s">
        <v>18</v>
      </c>
    </row>
    <row r="66" spans="1:12" ht="17">
      <c r="A66" s="2" t="s">
        <v>47</v>
      </c>
      <c r="B66" s="3">
        <v>946770</v>
      </c>
      <c r="C66" s="3">
        <v>291</v>
      </c>
      <c r="D66" s="3">
        <v>43</v>
      </c>
      <c r="E66" s="4" t="s">
        <v>62</v>
      </c>
      <c r="F66" s="5" t="s">
        <v>15</v>
      </c>
      <c r="G66" s="5"/>
      <c r="H66" s="52" t="s">
        <v>16</v>
      </c>
      <c r="I66" s="52" t="s">
        <v>1485</v>
      </c>
      <c r="J66" s="52" t="s">
        <v>1699</v>
      </c>
      <c r="K66" s="52">
        <v>24975</v>
      </c>
      <c r="L66" s="52" t="s">
        <v>18</v>
      </c>
    </row>
    <row r="67" spans="1:12" ht="17">
      <c r="A67" s="2" t="s">
        <v>47</v>
      </c>
      <c r="B67" s="3">
        <v>946823</v>
      </c>
      <c r="C67" s="3">
        <v>257</v>
      </c>
      <c r="D67" s="3">
        <v>24</v>
      </c>
      <c r="E67" s="4" t="s">
        <v>19</v>
      </c>
      <c r="F67" s="5" t="s">
        <v>15</v>
      </c>
      <c r="G67" s="5"/>
      <c r="H67" s="52" t="s">
        <v>16</v>
      </c>
      <c r="I67" s="52" t="s">
        <v>1485</v>
      </c>
      <c r="J67" s="52" t="s">
        <v>1699</v>
      </c>
      <c r="K67" s="52">
        <v>25009</v>
      </c>
      <c r="L67" s="52" t="s">
        <v>18</v>
      </c>
    </row>
    <row r="68" spans="1:12" ht="17">
      <c r="A68" s="2" t="s">
        <v>47</v>
      </c>
      <c r="B68" s="3">
        <v>946857</v>
      </c>
      <c r="C68" s="3">
        <v>223</v>
      </c>
      <c r="D68" s="3">
        <v>24</v>
      </c>
      <c r="E68" s="4" t="s">
        <v>35</v>
      </c>
      <c r="F68" s="5" t="s">
        <v>15</v>
      </c>
      <c r="G68" s="5"/>
      <c r="H68" s="52" t="s">
        <v>16</v>
      </c>
      <c r="I68" s="52" t="s">
        <v>1485</v>
      </c>
      <c r="J68" s="52" t="s">
        <v>1699</v>
      </c>
      <c r="K68" s="52">
        <v>25058</v>
      </c>
      <c r="L68" s="52" t="s">
        <v>18</v>
      </c>
    </row>
    <row r="69" spans="1:12" ht="17">
      <c r="A69" s="2" t="s">
        <v>47</v>
      </c>
      <c r="B69" s="3">
        <v>946886</v>
      </c>
      <c r="C69" s="3">
        <v>174</v>
      </c>
      <c r="D69" s="3">
        <v>44</v>
      </c>
      <c r="E69" s="4" t="s">
        <v>63</v>
      </c>
      <c r="F69" s="5" t="s">
        <v>15</v>
      </c>
      <c r="G69" s="5"/>
      <c r="H69" s="52" t="s">
        <v>16</v>
      </c>
      <c r="I69" s="52" t="s">
        <v>1485</v>
      </c>
      <c r="J69" s="52" t="s">
        <v>1699</v>
      </c>
      <c r="K69" s="52">
        <v>25140</v>
      </c>
      <c r="L69" s="52" t="s">
        <v>18</v>
      </c>
    </row>
    <row r="70" spans="1:12" ht="17">
      <c r="A70" s="2" t="s">
        <v>47</v>
      </c>
      <c r="B70" s="3">
        <v>946967</v>
      </c>
      <c r="C70" s="3">
        <v>92</v>
      </c>
      <c r="D70" s="3">
        <v>45</v>
      </c>
      <c r="E70" s="4" t="s">
        <v>64</v>
      </c>
      <c r="F70" s="5" t="s">
        <v>15</v>
      </c>
      <c r="G70" s="5"/>
      <c r="H70" s="52" t="s">
        <v>16</v>
      </c>
      <c r="I70" s="52" t="s">
        <v>1485</v>
      </c>
      <c r="J70" s="52" t="s">
        <v>1699</v>
      </c>
      <c r="K70" s="52">
        <v>25194</v>
      </c>
      <c r="L70" s="52" t="s">
        <v>18</v>
      </c>
    </row>
    <row r="71" spans="1:12" ht="17">
      <c r="A71" s="2" t="s">
        <v>47</v>
      </c>
      <c r="B71" s="3">
        <v>947030</v>
      </c>
      <c r="C71" s="3">
        <v>38</v>
      </c>
      <c r="D71" s="3">
        <v>36</v>
      </c>
      <c r="E71" s="4" t="s">
        <v>65</v>
      </c>
      <c r="F71" s="5" t="s">
        <v>15</v>
      </c>
      <c r="G71" s="5"/>
      <c r="H71" s="52" t="s">
        <v>16</v>
      </c>
      <c r="I71" s="52" t="s">
        <v>1485</v>
      </c>
      <c r="J71" s="52" t="s">
        <v>1699</v>
      </c>
      <c r="K71" s="52">
        <v>25229</v>
      </c>
      <c r="L71" s="52" t="s">
        <v>18</v>
      </c>
    </row>
    <row r="72" spans="1:12" ht="17">
      <c r="A72" s="2" t="s">
        <v>47</v>
      </c>
      <c r="B72" s="3">
        <v>947077</v>
      </c>
      <c r="C72" s="3">
        <v>3</v>
      </c>
      <c r="D72" s="3">
        <v>24</v>
      </c>
      <c r="E72" s="4" t="s">
        <v>19</v>
      </c>
      <c r="F72" s="5" t="s">
        <v>15</v>
      </c>
      <c r="G72" s="5"/>
      <c r="H72" s="7" t="s">
        <v>16</v>
      </c>
      <c r="I72" s="52" t="s">
        <v>1485</v>
      </c>
      <c r="J72" s="7" t="s">
        <v>1699</v>
      </c>
      <c r="K72" s="7">
        <f>K71+35</f>
        <v>25264</v>
      </c>
      <c r="L72" s="52" t="s">
        <v>18</v>
      </c>
    </row>
    <row r="73" spans="1:12" ht="17">
      <c r="A73" s="2">
        <v>3</v>
      </c>
      <c r="B73" s="3">
        <v>9594</v>
      </c>
      <c r="C73" s="3"/>
      <c r="D73" s="3">
        <v>28</v>
      </c>
      <c r="E73" s="4" t="s">
        <v>38</v>
      </c>
      <c r="F73" s="5" t="s">
        <v>15</v>
      </c>
      <c r="G73" s="5" t="s">
        <v>15</v>
      </c>
      <c r="H73" s="52" t="s">
        <v>16</v>
      </c>
      <c r="I73" s="52" t="s">
        <v>66</v>
      </c>
      <c r="J73" s="52" t="s">
        <v>1698</v>
      </c>
      <c r="K73" s="52">
        <v>27371</v>
      </c>
      <c r="L73" s="52" t="s">
        <v>18</v>
      </c>
    </row>
    <row r="74" spans="1:12" ht="17">
      <c r="A74" s="2">
        <v>3</v>
      </c>
      <c r="B74" s="3">
        <v>10448</v>
      </c>
      <c r="C74" s="3"/>
      <c r="D74" s="3">
        <v>34</v>
      </c>
      <c r="E74" s="4" t="s">
        <v>12</v>
      </c>
      <c r="F74" s="5" t="s">
        <v>15</v>
      </c>
      <c r="G74" s="5" t="s">
        <v>15</v>
      </c>
      <c r="H74" s="52" t="s">
        <v>16</v>
      </c>
      <c r="I74" s="52" t="s">
        <v>66</v>
      </c>
      <c r="J74" s="52" t="s">
        <v>1698</v>
      </c>
      <c r="K74" s="52">
        <v>26517</v>
      </c>
      <c r="L74" s="52" t="s">
        <v>18</v>
      </c>
    </row>
    <row r="75" spans="1:12" ht="17">
      <c r="A75" s="2">
        <v>3</v>
      </c>
      <c r="B75" s="3">
        <v>35313</v>
      </c>
      <c r="C75" s="3"/>
      <c r="D75" s="3">
        <v>30</v>
      </c>
      <c r="E75" s="4" t="s">
        <v>27</v>
      </c>
      <c r="F75" s="5"/>
      <c r="G75" s="5" t="s">
        <v>15</v>
      </c>
      <c r="H75" s="7" t="s">
        <v>16</v>
      </c>
      <c r="I75" s="7" t="s">
        <v>66</v>
      </c>
      <c r="J75" s="7" t="s">
        <v>1698</v>
      </c>
      <c r="K75" s="7">
        <v>1652</v>
      </c>
      <c r="L75" s="7" t="s">
        <v>18</v>
      </c>
    </row>
    <row r="76" spans="1:12" ht="17">
      <c r="A76" s="2">
        <v>3</v>
      </c>
      <c r="B76" s="3">
        <v>221990</v>
      </c>
      <c r="C76" s="3"/>
      <c r="D76" s="3">
        <v>39</v>
      </c>
      <c r="E76" s="4" t="s">
        <v>67</v>
      </c>
      <c r="F76" s="5"/>
      <c r="G76" s="5"/>
      <c r="H76" s="7" t="s">
        <v>40</v>
      </c>
      <c r="I76" s="7" t="s">
        <v>68</v>
      </c>
      <c r="J76" s="7" t="s">
        <v>1699</v>
      </c>
      <c r="K76" s="7">
        <v>0</v>
      </c>
      <c r="L76" s="7" t="s">
        <v>69</v>
      </c>
    </row>
    <row r="77" spans="1:12" ht="17">
      <c r="A77" s="2">
        <v>3</v>
      </c>
      <c r="B77" s="3">
        <v>222038</v>
      </c>
      <c r="C77" s="3"/>
      <c r="D77" s="3">
        <v>39</v>
      </c>
      <c r="E77" s="4" t="s">
        <v>67</v>
      </c>
      <c r="F77" s="5"/>
      <c r="G77" s="5"/>
      <c r="H77" s="7" t="s">
        <v>40</v>
      </c>
      <c r="I77" s="7" t="s">
        <v>68</v>
      </c>
      <c r="J77" s="7" t="s">
        <v>1699</v>
      </c>
      <c r="K77" s="7">
        <v>0</v>
      </c>
      <c r="L77" s="7" t="s">
        <v>69</v>
      </c>
    </row>
    <row r="78" spans="1:12" ht="17">
      <c r="A78" s="2">
        <v>3</v>
      </c>
      <c r="B78" s="3">
        <v>222086</v>
      </c>
      <c r="C78" s="3"/>
      <c r="D78" s="3">
        <v>39</v>
      </c>
      <c r="E78" s="4" t="s">
        <v>67</v>
      </c>
      <c r="F78" s="5"/>
      <c r="G78" s="5"/>
      <c r="H78" s="7" t="s">
        <v>40</v>
      </c>
      <c r="I78" s="7" t="s">
        <v>68</v>
      </c>
      <c r="J78" s="7" t="s">
        <v>1699</v>
      </c>
      <c r="K78" s="7">
        <v>0</v>
      </c>
      <c r="L78" s="7" t="s">
        <v>69</v>
      </c>
    </row>
    <row r="79" spans="1:12" ht="17">
      <c r="A79" s="2">
        <v>3</v>
      </c>
      <c r="B79" s="6">
        <v>1034720</v>
      </c>
      <c r="C79" s="6"/>
      <c r="D79" s="3">
        <v>18</v>
      </c>
      <c r="E79" s="4" t="s">
        <v>70</v>
      </c>
      <c r="F79" s="5"/>
      <c r="G79" s="5" t="s">
        <v>15</v>
      </c>
      <c r="H79" s="7" t="s">
        <v>40</v>
      </c>
      <c r="I79" s="7" t="s">
        <v>71</v>
      </c>
      <c r="J79" s="7" t="s">
        <v>1699</v>
      </c>
      <c r="K79" s="7">
        <v>0</v>
      </c>
      <c r="L79" s="7" t="s">
        <v>18</v>
      </c>
    </row>
    <row r="80" spans="1:12" ht="17">
      <c r="A80" s="2">
        <v>3</v>
      </c>
      <c r="B80" s="6">
        <v>1063237</v>
      </c>
      <c r="C80" s="6"/>
      <c r="D80" s="3">
        <v>24</v>
      </c>
      <c r="E80" s="4" t="s">
        <v>20</v>
      </c>
      <c r="F80" s="5" t="s">
        <v>15</v>
      </c>
      <c r="G80" s="5" t="s">
        <v>15</v>
      </c>
      <c r="H80" s="52" t="s">
        <v>16</v>
      </c>
      <c r="I80" s="52" t="s">
        <v>71</v>
      </c>
      <c r="J80" s="52" t="s">
        <v>1699</v>
      </c>
      <c r="K80" s="52">
        <v>24983</v>
      </c>
      <c r="L80" s="7" t="s">
        <v>18</v>
      </c>
    </row>
    <row r="81" spans="1:12" ht="17">
      <c r="A81" s="2">
        <v>3</v>
      </c>
      <c r="B81" s="6">
        <v>1063292</v>
      </c>
      <c r="C81" s="6"/>
      <c r="D81" s="3">
        <v>45</v>
      </c>
      <c r="E81" s="4" t="s">
        <v>72</v>
      </c>
      <c r="F81" s="5" t="s">
        <v>15</v>
      </c>
      <c r="G81" s="5" t="s">
        <v>15</v>
      </c>
      <c r="H81" s="52" t="s">
        <v>16</v>
      </c>
      <c r="I81" s="52" t="s">
        <v>71</v>
      </c>
      <c r="J81" s="52" t="s">
        <v>1699</v>
      </c>
      <c r="K81" s="52">
        <v>25038</v>
      </c>
      <c r="L81" s="7" t="s">
        <v>18</v>
      </c>
    </row>
    <row r="82" spans="1:12" ht="17">
      <c r="A82" s="2">
        <v>3</v>
      </c>
      <c r="B82" s="6">
        <v>1063362</v>
      </c>
      <c r="C82" s="6"/>
      <c r="D82" s="3">
        <v>45</v>
      </c>
      <c r="E82" s="4" t="s">
        <v>73</v>
      </c>
      <c r="F82" s="5" t="s">
        <v>15</v>
      </c>
      <c r="G82" s="5" t="s">
        <v>15</v>
      </c>
      <c r="H82" s="52" t="s">
        <v>16</v>
      </c>
      <c r="I82" s="52" t="s">
        <v>71</v>
      </c>
      <c r="J82" s="52" t="s">
        <v>1699</v>
      </c>
      <c r="K82" s="52">
        <v>25108</v>
      </c>
      <c r="L82" s="7" t="s">
        <v>18</v>
      </c>
    </row>
    <row r="83" spans="1:12" ht="17">
      <c r="A83" s="2">
        <v>3</v>
      </c>
      <c r="B83" s="6">
        <v>1063451</v>
      </c>
      <c r="C83" s="6"/>
      <c r="D83" s="3">
        <v>24</v>
      </c>
      <c r="E83" s="4" t="s">
        <v>35</v>
      </c>
      <c r="F83" s="5" t="s">
        <v>15</v>
      </c>
      <c r="G83" s="5" t="s">
        <v>15</v>
      </c>
      <c r="H83" s="52" t="s">
        <v>16</v>
      </c>
      <c r="I83" s="52" t="s">
        <v>71</v>
      </c>
      <c r="J83" s="52" t="s">
        <v>1699</v>
      </c>
      <c r="K83" s="52">
        <v>25197</v>
      </c>
      <c r="L83" s="7" t="s">
        <v>18</v>
      </c>
    </row>
    <row r="84" spans="1:12" ht="17">
      <c r="A84" s="2">
        <v>3</v>
      </c>
      <c r="B84" s="6">
        <v>1063479</v>
      </c>
      <c r="C84" s="6"/>
      <c r="D84" s="3">
        <v>45</v>
      </c>
      <c r="E84" s="4" t="s">
        <v>74</v>
      </c>
      <c r="F84" s="5" t="s">
        <v>15</v>
      </c>
      <c r="G84" s="5" t="s">
        <v>15</v>
      </c>
      <c r="H84" s="52" t="s">
        <v>16</v>
      </c>
      <c r="I84" s="52" t="s">
        <v>71</v>
      </c>
      <c r="J84" s="52" t="s">
        <v>1699</v>
      </c>
      <c r="K84" s="52">
        <v>25225</v>
      </c>
      <c r="L84" s="7" t="s">
        <v>18</v>
      </c>
    </row>
    <row r="85" spans="1:12" ht="17">
      <c r="A85" s="2">
        <v>3</v>
      </c>
      <c r="B85" s="6">
        <v>1063528</v>
      </c>
      <c r="C85" s="6"/>
      <c r="D85" s="3">
        <v>24</v>
      </c>
      <c r="E85" s="4" t="s">
        <v>23</v>
      </c>
      <c r="F85" s="5" t="s">
        <v>15</v>
      </c>
      <c r="G85" s="5" t="s">
        <v>15</v>
      </c>
      <c r="H85" s="52" t="s">
        <v>16</v>
      </c>
      <c r="I85" s="52" t="s">
        <v>71</v>
      </c>
      <c r="J85" s="52" t="s">
        <v>1699</v>
      </c>
      <c r="K85" s="52">
        <v>25274</v>
      </c>
      <c r="L85" s="7" t="s">
        <v>18</v>
      </c>
    </row>
    <row r="86" spans="1:12" ht="17">
      <c r="A86" s="2">
        <v>3</v>
      </c>
      <c r="B86" s="6">
        <v>1063557</v>
      </c>
      <c r="C86" s="6"/>
      <c r="D86" s="3">
        <v>44</v>
      </c>
      <c r="E86" s="4" t="s">
        <v>75</v>
      </c>
      <c r="F86" s="5" t="s">
        <v>15</v>
      </c>
      <c r="G86" s="5" t="s">
        <v>15</v>
      </c>
      <c r="H86" s="52" t="s">
        <v>16</v>
      </c>
      <c r="I86" s="52" t="s">
        <v>71</v>
      </c>
      <c r="J86" s="52" t="s">
        <v>1699</v>
      </c>
      <c r="K86" s="52">
        <v>25303</v>
      </c>
      <c r="L86" s="7" t="s">
        <v>18</v>
      </c>
    </row>
    <row r="87" spans="1:12" ht="17">
      <c r="A87" s="2">
        <v>3</v>
      </c>
      <c r="B87" s="6">
        <v>1063611</v>
      </c>
      <c r="C87" s="6"/>
      <c r="D87" s="3">
        <v>24</v>
      </c>
      <c r="E87" s="4" t="s">
        <v>35</v>
      </c>
      <c r="F87" s="5" t="s">
        <v>15</v>
      </c>
      <c r="G87" s="5" t="s">
        <v>15</v>
      </c>
      <c r="H87" s="52" t="s">
        <v>16</v>
      </c>
      <c r="I87" s="52" t="s">
        <v>71</v>
      </c>
      <c r="J87" s="52" t="s">
        <v>1699</v>
      </c>
      <c r="K87" s="52">
        <v>25357</v>
      </c>
      <c r="L87" s="7" t="s">
        <v>18</v>
      </c>
    </row>
    <row r="88" spans="1:12" ht="17">
      <c r="A88" s="2">
        <v>3</v>
      </c>
      <c r="B88" s="6">
        <v>1063645</v>
      </c>
      <c r="C88" s="6"/>
      <c r="D88" s="3">
        <v>24</v>
      </c>
      <c r="E88" s="4" t="s">
        <v>23</v>
      </c>
      <c r="F88" s="5" t="s">
        <v>15</v>
      </c>
      <c r="G88" s="5" t="s">
        <v>15</v>
      </c>
      <c r="H88" s="52" t="s">
        <v>16</v>
      </c>
      <c r="I88" s="52" t="s">
        <v>71</v>
      </c>
      <c r="J88" s="52" t="s">
        <v>1699</v>
      </c>
      <c r="K88" s="52">
        <v>25391</v>
      </c>
      <c r="L88" s="7" t="s">
        <v>18</v>
      </c>
    </row>
    <row r="89" spans="1:12" ht="17">
      <c r="A89" s="2">
        <v>3</v>
      </c>
      <c r="B89" s="6">
        <v>1063687</v>
      </c>
      <c r="C89" s="6"/>
      <c r="D89" s="3">
        <v>24</v>
      </c>
      <c r="E89" s="4" t="s">
        <v>20</v>
      </c>
      <c r="F89" s="5" t="s">
        <v>15</v>
      </c>
      <c r="G89" s="5" t="s">
        <v>15</v>
      </c>
      <c r="H89" s="52" t="s">
        <v>16</v>
      </c>
      <c r="I89" s="52" t="s">
        <v>71</v>
      </c>
      <c r="J89" s="52" t="s">
        <v>1699</v>
      </c>
      <c r="K89" s="52">
        <v>25433</v>
      </c>
      <c r="L89" s="7" t="s">
        <v>18</v>
      </c>
    </row>
    <row r="90" spans="1:12" ht="17">
      <c r="A90" s="2">
        <v>3</v>
      </c>
      <c r="B90" s="6">
        <v>1063715</v>
      </c>
      <c r="C90" s="6"/>
      <c r="D90" s="3">
        <v>24</v>
      </c>
      <c r="E90" s="4" t="s">
        <v>59</v>
      </c>
      <c r="F90" s="5" t="s">
        <v>15</v>
      </c>
      <c r="G90" s="5" t="s">
        <v>15</v>
      </c>
      <c r="H90" s="52" t="s">
        <v>16</v>
      </c>
      <c r="I90" s="52" t="s">
        <v>71</v>
      </c>
      <c r="J90" s="52" t="s">
        <v>1699</v>
      </c>
      <c r="K90" s="52">
        <v>25461</v>
      </c>
      <c r="L90" s="7" t="s">
        <v>18</v>
      </c>
    </row>
    <row r="91" spans="1:12" ht="17">
      <c r="A91" s="2">
        <v>3</v>
      </c>
      <c r="B91" s="6">
        <v>1063757</v>
      </c>
      <c r="C91" s="6"/>
      <c r="D91" s="3">
        <v>45</v>
      </c>
      <c r="E91" s="4" t="s">
        <v>76</v>
      </c>
      <c r="F91" s="5" t="s">
        <v>15</v>
      </c>
      <c r="G91" s="5" t="s">
        <v>15</v>
      </c>
      <c r="H91" s="52" t="s">
        <v>16</v>
      </c>
      <c r="I91" s="52" t="s">
        <v>71</v>
      </c>
      <c r="J91" s="52" t="s">
        <v>1699</v>
      </c>
      <c r="K91" s="52">
        <v>25503</v>
      </c>
      <c r="L91" s="7" t="s">
        <v>18</v>
      </c>
    </row>
    <row r="92" spans="1:12" ht="17">
      <c r="A92" s="2">
        <v>3</v>
      </c>
      <c r="B92" s="6">
        <v>1063813</v>
      </c>
      <c r="C92" s="6"/>
      <c r="D92" s="3">
        <v>45</v>
      </c>
      <c r="E92" s="4" t="s">
        <v>77</v>
      </c>
      <c r="F92" s="5" t="s">
        <v>15</v>
      </c>
      <c r="G92" s="5" t="s">
        <v>15</v>
      </c>
      <c r="H92" s="52" t="s">
        <v>16</v>
      </c>
      <c r="I92" s="52" t="s">
        <v>71</v>
      </c>
      <c r="J92" s="52" t="s">
        <v>1699</v>
      </c>
      <c r="K92" s="52">
        <v>25559</v>
      </c>
      <c r="L92" s="7" t="s">
        <v>18</v>
      </c>
    </row>
    <row r="93" spans="1:12" ht="17">
      <c r="A93" s="2">
        <v>3</v>
      </c>
      <c r="B93" s="6">
        <v>1063869</v>
      </c>
      <c r="C93" s="6"/>
      <c r="D93" s="3">
        <v>45</v>
      </c>
      <c r="E93" s="4" t="s">
        <v>78</v>
      </c>
      <c r="F93" s="5" t="s">
        <v>15</v>
      </c>
      <c r="G93" s="5" t="s">
        <v>15</v>
      </c>
      <c r="H93" s="52" t="s">
        <v>16</v>
      </c>
      <c r="I93" s="52" t="s">
        <v>71</v>
      </c>
      <c r="J93" s="52" t="s">
        <v>1699</v>
      </c>
      <c r="K93" s="52">
        <v>25615</v>
      </c>
      <c r="L93" s="7" t="s">
        <v>18</v>
      </c>
    </row>
    <row r="94" spans="1:12" ht="17">
      <c r="A94" s="2">
        <v>3</v>
      </c>
      <c r="B94" s="6">
        <v>1063932</v>
      </c>
      <c r="C94" s="6"/>
      <c r="D94" s="3">
        <v>45</v>
      </c>
      <c r="E94" s="4" t="s">
        <v>79</v>
      </c>
      <c r="F94" s="5" t="s">
        <v>15</v>
      </c>
      <c r="G94" s="5" t="s">
        <v>15</v>
      </c>
      <c r="H94" s="52" t="s">
        <v>16</v>
      </c>
      <c r="I94" s="52" t="s">
        <v>71</v>
      </c>
      <c r="J94" s="52" t="s">
        <v>1699</v>
      </c>
      <c r="K94" s="52">
        <v>25678</v>
      </c>
      <c r="L94" s="7" t="s">
        <v>18</v>
      </c>
    </row>
    <row r="95" spans="1:12" ht="17">
      <c r="A95" s="2">
        <v>3</v>
      </c>
      <c r="B95" s="6">
        <v>1063988</v>
      </c>
      <c r="C95" s="6"/>
      <c r="D95" s="3">
        <v>45</v>
      </c>
      <c r="E95" s="4" t="s">
        <v>80</v>
      </c>
      <c r="F95" s="5" t="s">
        <v>15</v>
      </c>
      <c r="G95" s="5" t="s">
        <v>15</v>
      </c>
      <c r="H95" s="52" t="s">
        <v>16</v>
      </c>
      <c r="I95" s="52" t="s">
        <v>71</v>
      </c>
      <c r="J95" s="52" t="s">
        <v>1699</v>
      </c>
      <c r="K95" s="52">
        <v>25734</v>
      </c>
      <c r="L95" s="7" t="s">
        <v>18</v>
      </c>
    </row>
    <row r="96" spans="1:12" ht="17">
      <c r="A96" s="2">
        <v>3</v>
      </c>
      <c r="B96" s="6">
        <v>1064044</v>
      </c>
      <c r="C96" s="6"/>
      <c r="D96" s="3">
        <v>45</v>
      </c>
      <c r="E96" s="4" t="s">
        <v>81</v>
      </c>
      <c r="F96" s="5" t="s">
        <v>15</v>
      </c>
      <c r="G96" s="5" t="s">
        <v>15</v>
      </c>
      <c r="H96" s="52" t="s">
        <v>16</v>
      </c>
      <c r="I96" s="52" t="s">
        <v>71</v>
      </c>
      <c r="J96" s="52" t="s">
        <v>1699</v>
      </c>
      <c r="K96" s="52">
        <v>25790</v>
      </c>
      <c r="L96" s="7" t="s">
        <v>18</v>
      </c>
    </row>
    <row r="97" spans="1:12" ht="17">
      <c r="A97" s="2">
        <v>3</v>
      </c>
      <c r="B97" s="6">
        <v>1064099</v>
      </c>
      <c r="C97" s="6"/>
      <c r="D97" s="3">
        <v>24</v>
      </c>
      <c r="E97" s="4" t="s">
        <v>23</v>
      </c>
      <c r="F97" s="5" t="s">
        <v>15</v>
      </c>
      <c r="G97" s="5" t="s">
        <v>15</v>
      </c>
      <c r="H97" s="52" t="s">
        <v>16</v>
      </c>
      <c r="I97" s="52" t="s">
        <v>71</v>
      </c>
      <c r="J97" s="52" t="s">
        <v>1699</v>
      </c>
      <c r="K97" s="52">
        <v>25845</v>
      </c>
      <c r="L97" s="7" t="s">
        <v>18</v>
      </c>
    </row>
    <row r="98" spans="1:12" ht="17">
      <c r="A98" s="2">
        <v>3</v>
      </c>
      <c r="B98" s="6">
        <v>1064134</v>
      </c>
      <c r="C98" s="6"/>
      <c r="D98" s="3">
        <v>45</v>
      </c>
      <c r="E98" s="4" t="s">
        <v>78</v>
      </c>
      <c r="F98" s="5" t="s">
        <v>15</v>
      </c>
      <c r="G98" s="5" t="s">
        <v>15</v>
      </c>
      <c r="H98" s="52" t="s">
        <v>16</v>
      </c>
      <c r="I98" s="52" t="s">
        <v>71</v>
      </c>
      <c r="J98" s="52" t="s">
        <v>1699</v>
      </c>
      <c r="K98" s="52">
        <v>25880</v>
      </c>
      <c r="L98" s="7" t="s">
        <v>18</v>
      </c>
    </row>
    <row r="99" spans="1:12" ht="17">
      <c r="A99" s="2">
        <v>3</v>
      </c>
      <c r="B99" s="6">
        <v>1064190</v>
      </c>
      <c r="C99" s="6"/>
      <c r="D99" s="3">
        <v>45</v>
      </c>
      <c r="E99" s="4" t="s">
        <v>82</v>
      </c>
      <c r="F99" s="5" t="s">
        <v>15</v>
      </c>
      <c r="G99" s="5" t="s">
        <v>15</v>
      </c>
      <c r="H99" s="52" t="s">
        <v>16</v>
      </c>
      <c r="I99" s="52" t="s">
        <v>71</v>
      </c>
      <c r="J99" s="52" t="s">
        <v>1699</v>
      </c>
      <c r="K99" s="52">
        <v>25936</v>
      </c>
      <c r="L99" s="7" t="s">
        <v>18</v>
      </c>
    </row>
    <row r="100" spans="1:12" ht="17">
      <c r="A100" s="2">
        <v>3</v>
      </c>
      <c r="B100" s="6">
        <v>1064246</v>
      </c>
      <c r="C100" s="6"/>
      <c r="D100" s="3">
        <v>45</v>
      </c>
      <c r="E100" s="4" t="s">
        <v>83</v>
      </c>
      <c r="F100" s="5" t="s">
        <v>15</v>
      </c>
      <c r="G100" s="5" t="s">
        <v>15</v>
      </c>
      <c r="H100" s="52" t="s">
        <v>16</v>
      </c>
      <c r="I100" s="52" t="s">
        <v>71</v>
      </c>
      <c r="J100" s="52" t="s">
        <v>1699</v>
      </c>
      <c r="K100" s="52">
        <v>25992</v>
      </c>
      <c r="L100" s="7" t="s">
        <v>18</v>
      </c>
    </row>
    <row r="101" spans="1:12" ht="17">
      <c r="A101" s="2">
        <v>3</v>
      </c>
      <c r="B101" s="6">
        <v>1064302</v>
      </c>
      <c r="C101" s="6"/>
      <c r="D101" s="3">
        <v>45</v>
      </c>
      <c r="E101" s="4" t="s">
        <v>37</v>
      </c>
      <c r="F101" s="5" t="s">
        <v>15</v>
      </c>
      <c r="G101" s="5" t="s">
        <v>15</v>
      </c>
      <c r="H101" s="52" t="s">
        <v>16</v>
      </c>
      <c r="I101" s="52" t="s">
        <v>71</v>
      </c>
      <c r="J101" s="52" t="s">
        <v>1699</v>
      </c>
      <c r="K101" s="52">
        <v>26048</v>
      </c>
      <c r="L101" s="7" t="s">
        <v>18</v>
      </c>
    </row>
    <row r="102" spans="1:12" ht="17">
      <c r="A102" s="2">
        <v>3</v>
      </c>
      <c r="B102" s="6">
        <v>1064352</v>
      </c>
      <c r="C102" s="6"/>
      <c r="D102" s="3">
        <v>24</v>
      </c>
      <c r="E102" s="4" t="s">
        <v>34</v>
      </c>
      <c r="F102" s="5" t="s">
        <v>15</v>
      </c>
      <c r="G102" s="5" t="s">
        <v>15</v>
      </c>
      <c r="H102" s="52" t="s">
        <v>16</v>
      </c>
      <c r="I102" s="52" t="s">
        <v>71</v>
      </c>
      <c r="J102" s="52" t="s">
        <v>1699</v>
      </c>
      <c r="K102" s="52">
        <v>26098</v>
      </c>
      <c r="L102" s="7" t="s">
        <v>18</v>
      </c>
    </row>
    <row r="103" spans="1:12" ht="17">
      <c r="A103" s="2">
        <v>3</v>
      </c>
      <c r="B103" s="6">
        <v>1064401</v>
      </c>
      <c r="C103" s="6"/>
      <c r="D103" s="3">
        <v>24</v>
      </c>
      <c r="E103" s="4" t="s">
        <v>19</v>
      </c>
      <c r="F103" s="5" t="s">
        <v>15</v>
      </c>
      <c r="G103" s="5" t="s">
        <v>15</v>
      </c>
      <c r="H103" s="52" t="s">
        <v>16</v>
      </c>
      <c r="I103" s="52" t="s">
        <v>71</v>
      </c>
      <c r="J103" s="52" t="s">
        <v>1699</v>
      </c>
      <c r="K103" s="52">
        <v>26147</v>
      </c>
      <c r="L103" s="7" t="s">
        <v>18</v>
      </c>
    </row>
    <row r="104" spans="1:12" ht="17">
      <c r="A104" s="2">
        <v>3</v>
      </c>
      <c r="B104" s="6">
        <v>1064443</v>
      </c>
      <c r="C104" s="6"/>
      <c r="D104" s="3">
        <v>24</v>
      </c>
      <c r="E104" s="4" t="s">
        <v>34</v>
      </c>
      <c r="F104" s="5" t="s">
        <v>15</v>
      </c>
      <c r="G104" s="5" t="s">
        <v>15</v>
      </c>
      <c r="H104" s="52" t="s">
        <v>16</v>
      </c>
      <c r="I104" s="52" t="s">
        <v>71</v>
      </c>
      <c r="J104" s="52" t="s">
        <v>1699</v>
      </c>
      <c r="K104" s="52">
        <v>26189</v>
      </c>
      <c r="L104" s="7" t="s">
        <v>18</v>
      </c>
    </row>
    <row r="105" spans="1:12" ht="17">
      <c r="A105" s="2">
        <v>3</v>
      </c>
      <c r="B105" s="6">
        <v>1064472</v>
      </c>
      <c r="C105" s="6"/>
      <c r="D105" s="3">
        <v>24</v>
      </c>
      <c r="E105" s="4" t="s">
        <v>20</v>
      </c>
      <c r="F105" s="5" t="s">
        <v>15</v>
      </c>
      <c r="G105" s="5" t="s">
        <v>15</v>
      </c>
      <c r="H105" s="52" t="s">
        <v>16</v>
      </c>
      <c r="I105" s="52" t="s">
        <v>71</v>
      </c>
      <c r="J105" s="52" t="s">
        <v>1699</v>
      </c>
      <c r="K105" s="52">
        <v>26218</v>
      </c>
      <c r="L105" s="7" t="s">
        <v>18</v>
      </c>
    </row>
    <row r="106" spans="1:12" ht="17">
      <c r="A106" s="2">
        <v>3</v>
      </c>
      <c r="B106" s="6">
        <v>1064555</v>
      </c>
      <c r="C106" s="6"/>
      <c r="D106" s="3">
        <v>45</v>
      </c>
      <c r="E106" s="4" t="s">
        <v>84</v>
      </c>
      <c r="F106" s="5" t="s">
        <v>15</v>
      </c>
      <c r="G106" s="5" t="s">
        <v>15</v>
      </c>
      <c r="H106" s="52" t="s">
        <v>16</v>
      </c>
      <c r="I106" s="52" t="s">
        <v>71</v>
      </c>
      <c r="J106" s="52" t="s">
        <v>1699</v>
      </c>
      <c r="K106" s="52">
        <v>26301</v>
      </c>
      <c r="L106" s="7" t="s">
        <v>18</v>
      </c>
    </row>
    <row r="107" spans="1:12" ht="17">
      <c r="A107" s="2">
        <v>3</v>
      </c>
      <c r="B107" s="6">
        <v>1064624</v>
      </c>
      <c r="C107" s="6"/>
      <c r="D107" s="3">
        <v>24</v>
      </c>
      <c r="E107" s="4" t="s">
        <v>19</v>
      </c>
      <c r="F107" s="5" t="s">
        <v>15</v>
      </c>
      <c r="G107" s="5" t="s">
        <v>15</v>
      </c>
      <c r="H107" s="52" t="s">
        <v>16</v>
      </c>
      <c r="I107" s="52" t="s">
        <v>71</v>
      </c>
      <c r="J107" s="52" t="s">
        <v>1699</v>
      </c>
      <c r="K107" s="52">
        <v>26370</v>
      </c>
      <c r="L107" s="7" t="s">
        <v>18</v>
      </c>
    </row>
    <row r="108" spans="1:12" ht="17">
      <c r="A108" s="2">
        <v>3</v>
      </c>
      <c r="B108" s="6">
        <v>1064652</v>
      </c>
      <c r="C108" s="6"/>
      <c r="D108" s="3">
        <v>24</v>
      </c>
      <c r="E108" s="4" t="s">
        <v>23</v>
      </c>
      <c r="F108" s="5" t="s">
        <v>15</v>
      </c>
      <c r="G108" s="5" t="s">
        <v>15</v>
      </c>
      <c r="H108" s="52" t="s">
        <v>16</v>
      </c>
      <c r="I108" s="52" t="s">
        <v>71</v>
      </c>
      <c r="J108" s="52" t="s">
        <v>1699</v>
      </c>
      <c r="K108" s="52">
        <v>26398</v>
      </c>
      <c r="L108" s="7" t="s">
        <v>18</v>
      </c>
    </row>
    <row r="109" spans="1:12" ht="17">
      <c r="A109" s="2">
        <v>3</v>
      </c>
      <c r="B109" s="6">
        <v>1064680</v>
      </c>
      <c r="C109" s="6"/>
      <c r="D109" s="3">
        <v>24</v>
      </c>
      <c r="E109" s="4" t="s">
        <v>34</v>
      </c>
      <c r="F109" s="5" t="s">
        <v>15</v>
      </c>
      <c r="G109" s="5" t="s">
        <v>15</v>
      </c>
      <c r="H109" s="52" t="s">
        <v>16</v>
      </c>
      <c r="I109" s="52" t="s">
        <v>71</v>
      </c>
      <c r="J109" s="52" t="s">
        <v>1699</v>
      </c>
      <c r="K109" s="52">
        <v>26426</v>
      </c>
      <c r="L109" s="7" t="s">
        <v>18</v>
      </c>
    </row>
    <row r="110" spans="1:12" ht="17">
      <c r="A110" s="2">
        <v>3</v>
      </c>
      <c r="B110" s="6">
        <v>1064716</v>
      </c>
      <c r="C110" s="6"/>
      <c r="D110" s="3">
        <v>24</v>
      </c>
      <c r="E110" s="4" t="s">
        <v>34</v>
      </c>
      <c r="F110" s="5" t="s">
        <v>15</v>
      </c>
      <c r="G110" s="5" t="s">
        <v>15</v>
      </c>
      <c r="H110" s="52" t="s">
        <v>16</v>
      </c>
      <c r="I110" s="52" t="s">
        <v>71</v>
      </c>
      <c r="J110" s="52" t="s">
        <v>1699</v>
      </c>
      <c r="K110" s="52">
        <v>26462</v>
      </c>
      <c r="L110" s="7" t="s">
        <v>18</v>
      </c>
    </row>
    <row r="111" spans="1:12" ht="17">
      <c r="A111" s="2">
        <v>3</v>
      </c>
      <c r="B111" s="6">
        <v>1064744</v>
      </c>
      <c r="C111" s="6"/>
      <c r="D111" s="3">
        <v>24</v>
      </c>
      <c r="E111" s="4" t="s">
        <v>35</v>
      </c>
      <c r="F111" s="5" t="s">
        <v>15</v>
      </c>
      <c r="G111" s="5" t="s">
        <v>15</v>
      </c>
      <c r="H111" s="52" t="s">
        <v>16</v>
      </c>
      <c r="I111" s="52" t="s">
        <v>71</v>
      </c>
      <c r="J111" s="52" t="s">
        <v>1699</v>
      </c>
      <c r="K111" s="52">
        <v>26490</v>
      </c>
      <c r="L111" s="7" t="s">
        <v>18</v>
      </c>
    </row>
    <row r="112" spans="1:12" ht="17">
      <c r="A112" s="2">
        <v>3</v>
      </c>
      <c r="B112" s="6">
        <v>1064786</v>
      </c>
      <c r="C112" s="6"/>
      <c r="D112" s="3">
        <v>24</v>
      </c>
      <c r="E112" s="4" t="s">
        <v>34</v>
      </c>
      <c r="F112" s="5" t="s">
        <v>15</v>
      </c>
      <c r="G112" s="5" t="s">
        <v>15</v>
      </c>
      <c r="H112" s="52" t="s">
        <v>16</v>
      </c>
      <c r="I112" s="52" t="s">
        <v>71</v>
      </c>
      <c r="J112" s="52" t="s">
        <v>1699</v>
      </c>
      <c r="K112" s="52">
        <v>26532</v>
      </c>
      <c r="L112" s="7" t="s">
        <v>18</v>
      </c>
    </row>
    <row r="113" spans="1:12" ht="17">
      <c r="A113" s="2">
        <v>3</v>
      </c>
      <c r="B113" s="6">
        <v>1064821</v>
      </c>
      <c r="C113" s="6"/>
      <c r="D113" s="3">
        <v>24</v>
      </c>
      <c r="E113" s="4" t="s">
        <v>19</v>
      </c>
      <c r="F113" s="5" t="s">
        <v>15</v>
      </c>
      <c r="G113" s="5" t="s">
        <v>15</v>
      </c>
      <c r="H113" s="52" t="s">
        <v>16</v>
      </c>
      <c r="I113" s="52" t="s">
        <v>71</v>
      </c>
      <c r="J113" s="52" t="s">
        <v>1699</v>
      </c>
      <c r="K113" s="52">
        <v>26567</v>
      </c>
      <c r="L113" s="7" t="s">
        <v>18</v>
      </c>
    </row>
    <row r="114" spans="1:12" ht="17">
      <c r="A114" s="2">
        <v>3</v>
      </c>
      <c r="B114" s="6">
        <v>1064863</v>
      </c>
      <c r="C114" s="6"/>
      <c r="D114" s="3">
        <v>24</v>
      </c>
      <c r="E114" s="4" t="s">
        <v>23</v>
      </c>
      <c r="F114" s="5" t="s">
        <v>15</v>
      </c>
      <c r="G114" s="5" t="s">
        <v>15</v>
      </c>
      <c r="H114" s="52" t="s">
        <v>16</v>
      </c>
      <c r="I114" s="52" t="s">
        <v>71</v>
      </c>
      <c r="J114" s="52" t="s">
        <v>1699</v>
      </c>
      <c r="K114" s="52">
        <v>26609</v>
      </c>
      <c r="L114" s="7" t="s">
        <v>18</v>
      </c>
    </row>
    <row r="115" spans="1:12" ht="17">
      <c r="A115" s="2">
        <v>3</v>
      </c>
      <c r="B115" s="6">
        <v>1064898</v>
      </c>
      <c r="C115" s="6"/>
      <c r="D115" s="3">
        <v>24</v>
      </c>
      <c r="E115" s="4" t="s">
        <v>23</v>
      </c>
      <c r="F115" s="5" t="s">
        <v>15</v>
      </c>
      <c r="G115" s="5" t="s">
        <v>15</v>
      </c>
      <c r="H115" s="52" t="s">
        <v>16</v>
      </c>
      <c r="I115" s="52" t="s">
        <v>71</v>
      </c>
      <c r="J115" s="52" t="s">
        <v>1699</v>
      </c>
      <c r="K115" s="52">
        <v>26644</v>
      </c>
      <c r="L115" s="7" t="s">
        <v>18</v>
      </c>
    </row>
    <row r="116" spans="1:12" ht="17">
      <c r="A116" s="2">
        <v>3</v>
      </c>
      <c r="B116" s="6">
        <v>1064940</v>
      </c>
      <c r="C116" s="6"/>
      <c r="D116" s="3">
        <v>24</v>
      </c>
      <c r="E116" s="4" t="s">
        <v>19</v>
      </c>
      <c r="F116" s="5" t="s">
        <v>15</v>
      </c>
      <c r="G116" s="5" t="s">
        <v>15</v>
      </c>
      <c r="H116" s="52" t="s">
        <v>16</v>
      </c>
      <c r="I116" s="52" t="s">
        <v>71</v>
      </c>
      <c r="J116" s="52" t="s">
        <v>1699</v>
      </c>
      <c r="K116" s="52">
        <v>26686</v>
      </c>
      <c r="L116" s="7" t="s">
        <v>18</v>
      </c>
    </row>
    <row r="117" spans="1:12" ht="17">
      <c r="A117" s="2">
        <v>3</v>
      </c>
      <c r="B117" s="6">
        <v>1064982</v>
      </c>
      <c r="C117" s="6"/>
      <c r="D117" s="3">
        <v>24</v>
      </c>
      <c r="E117" s="4" t="s">
        <v>19</v>
      </c>
      <c r="F117" s="5" t="s">
        <v>15</v>
      </c>
      <c r="G117" s="5" t="s">
        <v>15</v>
      </c>
      <c r="H117" s="52" t="s">
        <v>16</v>
      </c>
      <c r="I117" s="52" t="s">
        <v>71</v>
      </c>
      <c r="J117" s="52" t="s">
        <v>1699</v>
      </c>
      <c r="K117" s="52">
        <v>26728</v>
      </c>
      <c r="L117" s="7" t="s">
        <v>18</v>
      </c>
    </row>
    <row r="118" spans="1:12" ht="17">
      <c r="A118" s="2">
        <v>3</v>
      </c>
      <c r="B118" s="6">
        <v>1065018</v>
      </c>
      <c r="C118" s="6"/>
      <c r="D118" s="3">
        <v>24</v>
      </c>
      <c r="E118" s="4" t="s">
        <v>23</v>
      </c>
      <c r="F118" s="5" t="s">
        <v>15</v>
      </c>
      <c r="G118" s="5" t="s">
        <v>15</v>
      </c>
      <c r="H118" s="52" t="s">
        <v>16</v>
      </c>
      <c r="I118" s="52" t="s">
        <v>71</v>
      </c>
      <c r="J118" s="52" t="s">
        <v>1699</v>
      </c>
      <c r="K118" s="52">
        <v>26764</v>
      </c>
      <c r="L118" s="7" t="s">
        <v>18</v>
      </c>
    </row>
    <row r="119" spans="1:12" ht="17">
      <c r="A119" s="2">
        <v>3</v>
      </c>
      <c r="B119" s="6">
        <v>1065046</v>
      </c>
      <c r="C119" s="6"/>
      <c r="D119" s="3">
        <v>45</v>
      </c>
      <c r="E119" s="4" t="s">
        <v>85</v>
      </c>
      <c r="F119" s="5" t="s">
        <v>15</v>
      </c>
      <c r="G119" s="5" t="s">
        <v>15</v>
      </c>
      <c r="H119" s="52" t="s">
        <v>16</v>
      </c>
      <c r="I119" s="52" t="s">
        <v>71</v>
      </c>
      <c r="J119" s="52" t="s">
        <v>1699</v>
      </c>
      <c r="K119" s="52">
        <v>26792</v>
      </c>
      <c r="L119" s="7" t="s">
        <v>18</v>
      </c>
    </row>
    <row r="120" spans="1:12" ht="17">
      <c r="A120" s="2">
        <v>3</v>
      </c>
      <c r="B120" s="6">
        <v>1065095</v>
      </c>
      <c r="C120" s="6"/>
      <c r="D120" s="3">
        <v>24</v>
      </c>
      <c r="E120" s="4" t="s">
        <v>34</v>
      </c>
      <c r="F120" s="5" t="s">
        <v>15</v>
      </c>
      <c r="G120" s="5" t="s">
        <v>15</v>
      </c>
      <c r="H120" s="52" t="s">
        <v>16</v>
      </c>
      <c r="I120" s="52" t="s">
        <v>71</v>
      </c>
      <c r="J120" s="52" t="s">
        <v>1699</v>
      </c>
      <c r="K120" s="52">
        <v>26841</v>
      </c>
      <c r="L120" s="7" t="s">
        <v>18</v>
      </c>
    </row>
    <row r="121" spans="1:12" ht="17">
      <c r="A121" s="2">
        <v>3</v>
      </c>
      <c r="B121" s="6">
        <v>1065124</v>
      </c>
      <c r="C121" s="6"/>
      <c r="D121" s="3">
        <v>24</v>
      </c>
      <c r="E121" s="4" t="s">
        <v>20</v>
      </c>
      <c r="F121" s="5" t="s">
        <v>15</v>
      </c>
      <c r="G121" s="5" t="s">
        <v>15</v>
      </c>
      <c r="H121" s="52" t="s">
        <v>16</v>
      </c>
      <c r="I121" s="52" t="s">
        <v>71</v>
      </c>
      <c r="J121" s="52" t="s">
        <v>1699</v>
      </c>
      <c r="K121" s="52">
        <v>26870</v>
      </c>
      <c r="L121" s="7" t="s">
        <v>18</v>
      </c>
    </row>
    <row r="122" spans="1:12" ht="17">
      <c r="A122" s="2">
        <v>3</v>
      </c>
      <c r="B122" s="6">
        <v>1065159</v>
      </c>
      <c r="C122" s="6"/>
      <c r="D122" s="3">
        <v>45</v>
      </c>
      <c r="E122" s="4" t="s">
        <v>45</v>
      </c>
      <c r="F122" s="5" t="s">
        <v>15</v>
      </c>
      <c r="G122" s="5" t="s">
        <v>15</v>
      </c>
      <c r="H122" s="52" t="s">
        <v>16</v>
      </c>
      <c r="I122" s="52" t="s">
        <v>71</v>
      </c>
      <c r="J122" s="52" t="s">
        <v>1699</v>
      </c>
      <c r="K122" s="52">
        <v>26905</v>
      </c>
      <c r="L122" s="7" t="s">
        <v>18</v>
      </c>
    </row>
    <row r="123" spans="1:12" ht="17">
      <c r="A123" s="2">
        <v>3</v>
      </c>
      <c r="B123" s="6">
        <v>1065222</v>
      </c>
      <c r="C123" s="6"/>
      <c r="D123" s="3">
        <v>24</v>
      </c>
      <c r="E123" s="4" t="s">
        <v>35</v>
      </c>
      <c r="F123" s="5" t="s">
        <v>15</v>
      </c>
      <c r="G123" s="5" t="s">
        <v>15</v>
      </c>
      <c r="H123" s="52" t="s">
        <v>16</v>
      </c>
      <c r="I123" s="52" t="s">
        <v>71</v>
      </c>
      <c r="J123" s="52" t="s">
        <v>1699</v>
      </c>
      <c r="K123" s="52">
        <v>26968</v>
      </c>
      <c r="L123" s="7" t="s">
        <v>18</v>
      </c>
    </row>
    <row r="124" spans="1:12" ht="17">
      <c r="A124" s="2">
        <v>3</v>
      </c>
      <c r="B124" s="6">
        <v>1065250</v>
      </c>
      <c r="C124" s="6"/>
      <c r="D124" s="3">
        <v>24</v>
      </c>
      <c r="E124" s="4" t="s">
        <v>23</v>
      </c>
      <c r="F124" s="5" t="s">
        <v>15</v>
      </c>
      <c r="G124" s="5" t="s">
        <v>15</v>
      </c>
      <c r="H124" s="52" t="s">
        <v>16</v>
      </c>
      <c r="I124" s="52" t="s">
        <v>71</v>
      </c>
      <c r="J124" s="52" t="s">
        <v>1699</v>
      </c>
      <c r="K124" s="52">
        <v>26996</v>
      </c>
      <c r="L124" s="7" t="s">
        <v>18</v>
      </c>
    </row>
    <row r="125" spans="1:12" ht="17">
      <c r="A125" s="2">
        <v>3</v>
      </c>
      <c r="B125" s="6">
        <v>1065279</v>
      </c>
      <c r="C125" s="6"/>
      <c r="D125" s="3">
        <v>30</v>
      </c>
      <c r="E125" s="4" t="s">
        <v>86</v>
      </c>
      <c r="F125" s="5" t="s">
        <v>15</v>
      </c>
      <c r="G125" s="5" t="s">
        <v>15</v>
      </c>
      <c r="H125" s="52" t="s">
        <v>16</v>
      </c>
      <c r="I125" s="52" t="s">
        <v>71</v>
      </c>
      <c r="J125" s="52" t="s">
        <v>1699</v>
      </c>
      <c r="K125" s="52">
        <v>27025</v>
      </c>
      <c r="L125" s="7" t="s">
        <v>18</v>
      </c>
    </row>
    <row r="126" spans="1:12" ht="17">
      <c r="A126" s="2">
        <v>3</v>
      </c>
      <c r="B126" s="6">
        <v>1065313</v>
      </c>
      <c r="C126" s="6"/>
      <c r="D126" s="3">
        <v>24</v>
      </c>
      <c r="E126" s="4" t="s">
        <v>34</v>
      </c>
      <c r="F126" s="5" t="s">
        <v>15</v>
      </c>
      <c r="G126" s="5" t="s">
        <v>15</v>
      </c>
      <c r="H126" s="52" t="s">
        <v>16</v>
      </c>
      <c r="I126" s="52" t="s">
        <v>71</v>
      </c>
      <c r="J126" s="52" t="s">
        <v>1699</v>
      </c>
      <c r="K126" s="52">
        <v>27059</v>
      </c>
      <c r="L126" s="7" t="s">
        <v>18</v>
      </c>
    </row>
    <row r="127" spans="1:12" ht="17">
      <c r="A127" s="2">
        <v>3</v>
      </c>
      <c r="B127" s="6">
        <v>1065341</v>
      </c>
      <c r="C127" s="6"/>
      <c r="D127" s="3">
        <v>24</v>
      </c>
      <c r="E127" s="4" t="s">
        <v>19</v>
      </c>
      <c r="F127" s="5" t="s">
        <v>15</v>
      </c>
      <c r="G127" s="5" t="s">
        <v>15</v>
      </c>
      <c r="H127" s="52" t="s">
        <v>16</v>
      </c>
      <c r="I127" s="52" t="s">
        <v>71</v>
      </c>
      <c r="J127" s="52" t="s">
        <v>1699</v>
      </c>
      <c r="K127" s="52">
        <v>27087</v>
      </c>
      <c r="L127" s="7" t="s">
        <v>18</v>
      </c>
    </row>
    <row r="128" spans="1:12" ht="17">
      <c r="A128" s="2">
        <v>3</v>
      </c>
      <c r="B128" s="6">
        <v>1065403</v>
      </c>
      <c r="C128" s="6"/>
      <c r="D128" s="3">
        <v>45</v>
      </c>
      <c r="E128" s="4" t="s">
        <v>82</v>
      </c>
      <c r="F128" s="5" t="s">
        <v>15</v>
      </c>
      <c r="G128" s="5" t="s">
        <v>15</v>
      </c>
      <c r="H128" s="52" t="s">
        <v>16</v>
      </c>
      <c r="I128" s="52" t="s">
        <v>71</v>
      </c>
      <c r="J128" s="52" t="s">
        <v>1699</v>
      </c>
      <c r="K128" s="52">
        <v>27149</v>
      </c>
      <c r="L128" s="7" t="s">
        <v>18</v>
      </c>
    </row>
    <row r="129" spans="1:12" ht="17">
      <c r="A129" s="2">
        <v>3</v>
      </c>
      <c r="B129" s="6">
        <v>1065466</v>
      </c>
      <c r="C129" s="6"/>
      <c r="D129" s="3">
        <v>24</v>
      </c>
      <c r="E129" s="4" t="s">
        <v>19</v>
      </c>
      <c r="F129" s="5" t="s">
        <v>15</v>
      </c>
      <c r="G129" s="5" t="s">
        <v>15</v>
      </c>
      <c r="H129" s="52" t="s">
        <v>16</v>
      </c>
      <c r="I129" s="52" t="s">
        <v>71</v>
      </c>
      <c r="J129" s="52" t="s">
        <v>1699</v>
      </c>
      <c r="K129" s="52">
        <v>27212</v>
      </c>
      <c r="L129" s="7" t="s">
        <v>18</v>
      </c>
    </row>
    <row r="130" spans="1:12" ht="17">
      <c r="A130" s="2">
        <v>3</v>
      </c>
      <c r="B130" s="6">
        <v>1065494</v>
      </c>
      <c r="C130" s="6"/>
      <c r="D130" s="3">
        <v>24</v>
      </c>
      <c r="E130" s="4" t="s">
        <v>34</v>
      </c>
      <c r="F130" s="5" t="s">
        <v>15</v>
      </c>
      <c r="G130" s="5" t="s">
        <v>15</v>
      </c>
      <c r="H130" s="52" t="s">
        <v>16</v>
      </c>
      <c r="I130" s="52" t="s">
        <v>71</v>
      </c>
      <c r="J130" s="52" t="s">
        <v>1699</v>
      </c>
      <c r="K130" s="52">
        <v>27240</v>
      </c>
      <c r="L130" s="7" t="s">
        <v>18</v>
      </c>
    </row>
    <row r="131" spans="1:12" ht="17">
      <c r="A131" s="2">
        <v>3</v>
      </c>
      <c r="B131" s="6">
        <v>1065522</v>
      </c>
      <c r="C131" s="6"/>
      <c r="D131" s="3">
        <v>45</v>
      </c>
      <c r="E131" s="4" t="s">
        <v>87</v>
      </c>
      <c r="F131" s="5" t="s">
        <v>15</v>
      </c>
      <c r="G131" s="5" t="s">
        <v>15</v>
      </c>
      <c r="H131" s="52" t="s">
        <v>16</v>
      </c>
      <c r="I131" s="52" t="s">
        <v>71</v>
      </c>
      <c r="J131" s="52" t="s">
        <v>1699</v>
      </c>
      <c r="K131" s="52">
        <v>27268</v>
      </c>
      <c r="L131" s="7" t="s">
        <v>18</v>
      </c>
    </row>
    <row r="132" spans="1:12" ht="17">
      <c r="A132" s="2">
        <v>3</v>
      </c>
      <c r="B132" s="6">
        <v>1065571</v>
      </c>
      <c r="C132" s="6"/>
      <c r="D132" s="3">
        <v>24</v>
      </c>
      <c r="E132" s="4" t="s">
        <v>34</v>
      </c>
      <c r="F132" s="5" t="s">
        <v>15</v>
      </c>
      <c r="G132" s="5" t="s">
        <v>15</v>
      </c>
      <c r="H132" s="52" t="s">
        <v>16</v>
      </c>
      <c r="I132" s="52" t="s">
        <v>71</v>
      </c>
      <c r="J132" s="52" t="s">
        <v>1699</v>
      </c>
      <c r="K132" s="52">
        <v>27317</v>
      </c>
      <c r="L132" s="7" t="s">
        <v>18</v>
      </c>
    </row>
    <row r="133" spans="1:12" ht="17">
      <c r="A133" s="2">
        <v>3</v>
      </c>
      <c r="B133" s="6">
        <v>1065605</v>
      </c>
      <c r="C133" s="6"/>
      <c r="D133" s="3">
        <v>24</v>
      </c>
      <c r="E133" s="4" t="s">
        <v>23</v>
      </c>
      <c r="F133" s="5" t="s">
        <v>15</v>
      </c>
      <c r="G133" s="5" t="s">
        <v>15</v>
      </c>
      <c r="H133" s="52" t="s">
        <v>16</v>
      </c>
      <c r="I133" s="52" t="s">
        <v>71</v>
      </c>
      <c r="J133" s="52" t="s">
        <v>1699</v>
      </c>
      <c r="K133" s="52">
        <v>27351</v>
      </c>
      <c r="L133" s="7" t="s">
        <v>18</v>
      </c>
    </row>
    <row r="134" spans="1:12" ht="17">
      <c r="A134" s="2">
        <v>3</v>
      </c>
      <c r="B134" s="6">
        <v>1065640</v>
      </c>
      <c r="C134" s="6"/>
      <c r="D134" s="3">
        <v>45</v>
      </c>
      <c r="E134" s="4" t="s">
        <v>76</v>
      </c>
      <c r="F134" s="5" t="s">
        <v>15</v>
      </c>
      <c r="G134" s="5" t="s">
        <v>15</v>
      </c>
      <c r="H134" s="52" t="s">
        <v>16</v>
      </c>
      <c r="I134" s="52" t="s">
        <v>71</v>
      </c>
      <c r="J134" s="52" t="s">
        <v>1699</v>
      </c>
      <c r="K134" s="52">
        <v>27386</v>
      </c>
      <c r="L134" s="7" t="s">
        <v>18</v>
      </c>
    </row>
    <row r="135" spans="1:12" ht="17">
      <c r="A135" s="2">
        <v>3</v>
      </c>
      <c r="B135" s="6">
        <v>1065689</v>
      </c>
      <c r="C135" s="6"/>
      <c r="D135" s="3">
        <v>24</v>
      </c>
      <c r="E135" s="4" t="s">
        <v>59</v>
      </c>
      <c r="F135" s="5" t="s">
        <v>15</v>
      </c>
      <c r="G135" s="5" t="s">
        <v>15</v>
      </c>
      <c r="H135" s="52" t="s">
        <v>16</v>
      </c>
      <c r="I135" s="52" t="s">
        <v>71</v>
      </c>
      <c r="J135" s="52" t="s">
        <v>1699</v>
      </c>
      <c r="K135" s="52">
        <v>27435</v>
      </c>
      <c r="L135" s="7" t="s">
        <v>18</v>
      </c>
    </row>
    <row r="136" spans="1:12" ht="17">
      <c r="A136" s="2">
        <v>3</v>
      </c>
      <c r="B136" s="6">
        <v>1065717</v>
      </c>
      <c r="C136" s="6"/>
      <c r="D136" s="3">
        <v>24</v>
      </c>
      <c r="E136" s="4" t="s">
        <v>20</v>
      </c>
      <c r="F136" s="5" t="s">
        <v>15</v>
      </c>
      <c r="G136" s="5" t="s">
        <v>15</v>
      </c>
      <c r="H136" s="52" t="s">
        <v>16</v>
      </c>
      <c r="I136" s="52" t="s">
        <v>71</v>
      </c>
      <c r="J136" s="52" t="s">
        <v>1699</v>
      </c>
      <c r="K136" s="52">
        <v>27463</v>
      </c>
      <c r="L136" s="7" t="s">
        <v>18</v>
      </c>
    </row>
    <row r="137" spans="1:12" ht="17">
      <c r="A137" s="2">
        <v>3</v>
      </c>
      <c r="B137" s="6">
        <v>1065758</v>
      </c>
      <c r="C137" s="6"/>
      <c r="D137" s="3">
        <v>24</v>
      </c>
      <c r="E137" s="4" t="s">
        <v>23</v>
      </c>
      <c r="F137" s="5" t="s">
        <v>15</v>
      </c>
      <c r="G137" s="5" t="s">
        <v>15</v>
      </c>
      <c r="H137" s="52" t="s">
        <v>16</v>
      </c>
      <c r="I137" s="52" t="s">
        <v>71</v>
      </c>
      <c r="J137" s="52" t="s">
        <v>1699</v>
      </c>
      <c r="K137" s="52">
        <v>27504</v>
      </c>
      <c r="L137" s="7" t="s">
        <v>18</v>
      </c>
    </row>
    <row r="138" spans="1:12" ht="17">
      <c r="A138" s="2">
        <v>3</v>
      </c>
      <c r="B138" s="6">
        <v>1065793</v>
      </c>
      <c r="C138" s="6"/>
      <c r="D138" s="3">
        <v>45</v>
      </c>
      <c r="E138" s="4" t="s">
        <v>78</v>
      </c>
      <c r="F138" s="5" t="s">
        <v>15</v>
      </c>
      <c r="G138" s="5" t="s">
        <v>15</v>
      </c>
      <c r="H138" s="52" t="s">
        <v>16</v>
      </c>
      <c r="I138" s="52" t="s">
        <v>71</v>
      </c>
      <c r="J138" s="52" t="s">
        <v>1699</v>
      </c>
      <c r="K138" s="52">
        <v>27539</v>
      </c>
      <c r="L138" s="7" t="s">
        <v>18</v>
      </c>
    </row>
    <row r="139" spans="1:12" ht="17">
      <c r="A139" s="2">
        <v>3</v>
      </c>
      <c r="B139" s="6">
        <v>1065856</v>
      </c>
      <c r="C139" s="6"/>
      <c r="D139" s="3">
        <v>24</v>
      </c>
      <c r="E139" s="4" t="s">
        <v>23</v>
      </c>
      <c r="F139" s="5" t="s">
        <v>15</v>
      </c>
      <c r="G139" s="5" t="s">
        <v>15</v>
      </c>
      <c r="H139" s="52" t="s">
        <v>16</v>
      </c>
      <c r="I139" s="52" t="s">
        <v>71</v>
      </c>
      <c r="J139" s="52" t="s">
        <v>1699</v>
      </c>
      <c r="K139" s="52">
        <v>27602</v>
      </c>
      <c r="L139" s="7" t="s">
        <v>18</v>
      </c>
    </row>
    <row r="140" spans="1:12" ht="17">
      <c r="A140" s="2">
        <v>3</v>
      </c>
      <c r="B140" s="6">
        <v>1065884</v>
      </c>
      <c r="C140" s="6"/>
      <c r="D140" s="3">
        <v>24</v>
      </c>
      <c r="E140" s="4" t="s">
        <v>88</v>
      </c>
      <c r="F140" s="5" t="s">
        <v>15</v>
      </c>
      <c r="G140" s="5" t="s">
        <v>15</v>
      </c>
      <c r="H140" s="52" t="s">
        <v>16</v>
      </c>
      <c r="I140" s="52" t="s">
        <v>71</v>
      </c>
      <c r="J140" s="52" t="s">
        <v>1699</v>
      </c>
      <c r="K140" s="52">
        <v>27630</v>
      </c>
      <c r="L140" s="7" t="s">
        <v>18</v>
      </c>
    </row>
    <row r="141" spans="1:12" ht="17">
      <c r="A141" s="2">
        <v>3</v>
      </c>
      <c r="B141" s="6">
        <v>1065911</v>
      </c>
      <c r="C141" s="6"/>
      <c r="D141" s="3">
        <v>24</v>
      </c>
      <c r="E141" s="4" t="s">
        <v>88</v>
      </c>
      <c r="F141" s="5" t="s">
        <v>15</v>
      </c>
      <c r="G141" s="5" t="s">
        <v>15</v>
      </c>
      <c r="H141" s="52" t="s">
        <v>16</v>
      </c>
      <c r="I141" s="52" t="s">
        <v>71</v>
      </c>
      <c r="J141" s="52" t="s">
        <v>1699</v>
      </c>
      <c r="K141" s="52">
        <v>27657</v>
      </c>
      <c r="L141" s="7" t="s">
        <v>18</v>
      </c>
    </row>
    <row r="142" spans="1:12" ht="17">
      <c r="A142" s="2">
        <v>3</v>
      </c>
      <c r="B142" s="6">
        <v>1065939</v>
      </c>
      <c r="C142" s="6"/>
      <c r="D142" s="3">
        <v>24</v>
      </c>
      <c r="E142" s="4" t="s">
        <v>34</v>
      </c>
      <c r="F142" s="5" t="s">
        <v>15</v>
      </c>
      <c r="G142" s="5" t="s">
        <v>15</v>
      </c>
      <c r="H142" s="52" t="s">
        <v>16</v>
      </c>
      <c r="I142" s="52" t="s">
        <v>71</v>
      </c>
      <c r="J142" s="52" t="s">
        <v>1699</v>
      </c>
      <c r="K142" s="52">
        <v>27685</v>
      </c>
      <c r="L142" s="7" t="s">
        <v>18</v>
      </c>
    </row>
    <row r="143" spans="1:12" ht="17">
      <c r="A143" s="2">
        <v>3</v>
      </c>
      <c r="B143" s="6">
        <v>1065974</v>
      </c>
      <c r="C143" s="6"/>
      <c r="D143" s="3">
        <v>45</v>
      </c>
      <c r="E143" s="4" t="s">
        <v>89</v>
      </c>
      <c r="F143" s="5" t="s">
        <v>15</v>
      </c>
      <c r="G143" s="5" t="s">
        <v>15</v>
      </c>
      <c r="H143" s="52" t="s">
        <v>16</v>
      </c>
      <c r="I143" s="52" t="s">
        <v>71</v>
      </c>
      <c r="J143" s="52" t="s">
        <v>1699</v>
      </c>
      <c r="K143" s="52">
        <v>27720</v>
      </c>
      <c r="L143" s="7" t="s">
        <v>18</v>
      </c>
    </row>
    <row r="144" spans="1:12" ht="17">
      <c r="A144" s="2">
        <v>3</v>
      </c>
      <c r="B144" s="6">
        <v>1066023</v>
      </c>
      <c r="C144" s="6"/>
      <c r="D144" s="3">
        <v>24</v>
      </c>
      <c r="E144" s="4" t="s">
        <v>34</v>
      </c>
      <c r="F144" s="5" t="s">
        <v>15</v>
      </c>
      <c r="G144" s="5" t="s">
        <v>15</v>
      </c>
      <c r="H144" s="52" t="s">
        <v>16</v>
      </c>
      <c r="I144" s="52" t="s">
        <v>71</v>
      </c>
      <c r="J144" s="52" t="s">
        <v>1699</v>
      </c>
      <c r="K144" s="52">
        <v>27769</v>
      </c>
      <c r="L144" s="7" t="s">
        <v>18</v>
      </c>
    </row>
    <row r="145" spans="1:12" ht="17">
      <c r="A145" s="2">
        <v>3</v>
      </c>
      <c r="B145" s="6">
        <v>1066058</v>
      </c>
      <c r="C145" s="6"/>
      <c r="D145" s="3">
        <v>24</v>
      </c>
      <c r="E145" s="4" t="s">
        <v>20</v>
      </c>
      <c r="F145" s="5" t="s">
        <v>15</v>
      </c>
      <c r="G145" s="5" t="s">
        <v>15</v>
      </c>
      <c r="H145" s="52" t="s">
        <v>16</v>
      </c>
      <c r="I145" s="52" t="s">
        <v>71</v>
      </c>
      <c r="J145" s="52" t="s">
        <v>1699</v>
      </c>
      <c r="K145" s="52">
        <v>27804</v>
      </c>
      <c r="L145" s="7" t="s">
        <v>18</v>
      </c>
    </row>
    <row r="146" spans="1:12" ht="17">
      <c r="A146" s="2">
        <v>3</v>
      </c>
      <c r="B146" s="6">
        <v>1066100</v>
      </c>
      <c r="C146" s="6"/>
      <c r="D146" s="3">
        <v>24</v>
      </c>
      <c r="E146" s="4" t="s">
        <v>20</v>
      </c>
      <c r="F146" s="5" t="s">
        <v>15</v>
      </c>
      <c r="G146" s="5" t="s">
        <v>15</v>
      </c>
      <c r="H146" s="52" t="s">
        <v>16</v>
      </c>
      <c r="I146" s="52" t="s">
        <v>71</v>
      </c>
      <c r="J146" s="52" t="s">
        <v>1699</v>
      </c>
      <c r="K146" s="52">
        <v>27846</v>
      </c>
      <c r="L146" s="7" t="s">
        <v>18</v>
      </c>
    </row>
    <row r="147" spans="1:12" ht="17">
      <c r="A147" s="2">
        <v>3</v>
      </c>
      <c r="B147" s="6">
        <v>1066135</v>
      </c>
      <c r="C147" s="6"/>
      <c r="D147" s="3">
        <v>45</v>
      </c>
      <c r="E147" s="4" t="s">
        <v>84</v>
      </c>
      <c r="F147" s="5" t="s">
        <v>15</v>
      </c>
      <c r="G147" s="5" t="s">
        <v>15</v>
      </c>
      <c r="H147" s="52" t="s">
        <v>16</v>
      </c>
      <c r="I147" s="52" t="s">
        <v>71</v>
      </c>
      <c r="J147" s="52" t="s">
        <v>1699</v>
      </c>
      <c r="K147" s="52">
        <v>27881</v>
      </c>
      <c r="L147" s="7" t="s">
        <v>18</v>
      </c>
    </row>
    <row r="148" spans="1:12" ht="17">
      <c r="A148" s="2">
        <v>3</v>
      </c>
      <c r="B148" s="6">
        <v>1066205</v>
      </c>
      <c r="C148" s="6"/>
      <c r="D148" s="3">
        <v>24</v>
      </c>
      <c r="E148" s="4" t="s">
        <v>35</v>
      </c>
      <c r="F148" s="5" t="s">
        <v>15</v>
      </c>
      <c r="G148" s="5" t="s">
        <v>15</v>
      </c>
      <c r="H148" s="52" t="s">
        <v>16</v>
      </c>
      <c r="I148" s="52" t="s">
        <v>71</v>
      </c>
      <c r="J148" s="52" t="s">
        <v>1699</v>
      </c>
      <c r="K148" s="52">
        <v>27951</v>
      </c>
      <c r="L148" s="7" t="s">
        <v>18</v>
      </c>
    </row>
    <row r="149" spans="1:12" ht="17">
      <c r="A149" s="2">
        <v>3</v>
      </c>
      <c r="B149" s="6">
        <v>1066233</v>
      </c>
      <c r="C149" s="6"/>
      <c r="D149" s="3">
        <v>24</v>
      </c>
      <c r="E149" s="4" t="s">
        <v>34</v>
      </c>
      <c r="F149" s="5" t="s">
        <v>15</v>
      </c>
      <c r="G149" s="5" t="s">
        <v>15</v>
      </c>
      <c r="H149" s="52" t="s">
        <v>16</v>
      </c>
      <c r="I149" s="52" t="s">
        <v>71</v>
      </c>
      <c r="J149" s="52" t="s">
        <v>1699</v>
      </c>
      <c r="K149" s="52">
        <v>27979</v>
      </c>
      <c r="L149" s="7" t="s">
        <v>18</v>
      </c>
    </row>
    <row r="150" spans="1:12" ht="17">
      <c r="A150" s="2">
        <v>3</v>
      </c>
      <c r="B150" s="6">
        <v>1066261</v>
      </c>
      <c r="C150" s="6"/>
      <c r="D150" s="3">
        <v>24</v>
      </c>
      <c r="E150" s="4" t="s">
        <v>19</v>
      </c>
      <c r="F150" s="5" t="s">
        <v>15</v>
      </c>
      <c r="G150" s="5" t="s">
        <v>15</v>
      </c>
      <c r="H150" s="52" t="s">
        <v>16</v>
      </c>
      <c r="I150" s="52" t="s">
        <v>71</v>
      </c>
      <c r="J150" s="52" t="s">
        <v>1699</v>
      </c>
      <c r="K150" s="52">
        <v>28007</v>
      </c>
      <c r="L150" s="7" t="s">
        <v>18</v>
      </c>
    </row>
    <row r="151" spans="1:12" ht="17">
      <c r="A151" s="2">
        <v>3</v>
      </c>
      <c r="B151" s="6">
        <v>1066290</v>
      </c>
      <c r="C151" s="6"/>
      <c r="D151" s="3">
        <v>24</v>
      </c>
      <c r="E151" s="4" t="s">
        <v>20</v>
      </c>
      <c r="F151" s="5" t="s">
        <v>15</v>
      </c>
      <c r="G151" s="5" t="s">
        <v>15</v>
      </c>
      <c r="H151" s="52" t="s">
        <v>16</v>
      </c>
      <c r="I151" s="52" t="s">
        <v>71</v>
      </c>
      <c r="J151" s="52" t="s">
        <v>1699</v>
      </c>
      <c r="K151" s="52">
        <v>28036</v>
      </c>
      <c r="L151" s="7" t="s">
        <v>18</v>
      </c>
    </row>
    <row r="152" spans="1:12" ht="17">
      <c r="A152" s="2">
        <v>3</v>
      </c>
      <c r="B152" s="6">
        <v>1066332</v>
      </c>
      <c r="C152" s="6"/>
      <c r="D152" s="3">
        <v>24</v>
      </c>
      <c r="E152" s="4" t="s">
        <v>19</v>
      </c>
      <c r="F152" s="5" t="s">
        <v>15</v>
      </c>
      <c r="G152" s="5" t="s">
        <v>15</v>
      </c>
      <c r="H152" s="52" t="s">
        <v>16</v>
      </c>
      <c r="I152" s="52" t="s">
        <v>71</v>
      </c>
      <c r="J152" s="52" t="s">
        <v>1699</v>
      </c>
      <c r="K152" s="52">
        <v>28078</v>
      </c>
      <c r="L152" s="7" t="s">
        <v>18</v>
      </c>
    </row>
    <row r="153" spans="1:12" ht="17">
      <c r="A153" s="2">
        <v>3</v>
      </c>
      <c r="B153" s="6">
        <v>1066360</v>
      </c>
      <c r="C153" s="6"/>
      <c r="D153" s="3">
        <v>30</v>
      </c>
      <c r="E153" s="4" t="s">
        <v>90</v>
      </c>
      <c r="F153" s="5" t="s">
        <v>15</v>
      </c>
      <c r="G153" s="5" t="s">
        <v>15</v>
      </c>
      <c r="H153" s="52" t="s">
        <v>16</v>
      </c>
      <c r="I153" s="52" t="s">
        <v>71</v>
      </c>
      <c r="J153" s="52" t="s">
        <v>1699</v>
      </c>
      <c r="K153" s="52">
        <v>28106</v>
      </c>
      <c r="L153" s="7" t="s">
        <v>18</v>
      </c>
    </row>
    <row r="154" spans="1:12" ht="17">
      <c r="A154" s="2">
        <v>3</v>
      </c>
      <c r="B154" s="6">
        <v>1066394</v>
      </c>
      <c r="C154" s="6"/>
      <c r="D154" s="3">
        <v>24</v>
      </c>
      <c r="E154" s="4" t="s">
        <v>91</v>
      </c>
      <c r="F154" s="5" t="s">
        <v>15</v>
      </c>
      <c r="G154" s="5" t="s">
        <v>15</v>
      </c>
      <c r="H154" s="52" t="s">
        <v>16</v>
      </c>
      <c r="I154" s="52" t="s">
        <v>71</v>
      </c>
      <c r="J154" s="52" t="s">
        <v>1699</v>
      </c>
      <c r="K154" s="52">
        <v>28140</v>
      </c>
      <c r="L154" s="7" t="s">
        <v>18</v>
      </c>
    </row>
    <row r="155" spans="1:12" ht="17">
      <c r="A155" s="2">
        <v>3</v>
      </c>
      <c r="B155" s="6">
        <v>1066449</v>
      </c>
      <c r="C155" s="6"/>
      <c r="D155" s="3">
        <v>45</v>
      </c>
      <c r="E155" s="4" t="s">
        <v>76</v>
      </c>
      <c r="F155" s="5" t="s">
        <v>15</v>
      </c>
      <c r="G155" s="5" t="s">
        <v>15</v>
      </c>
      <c r="H155" s="52" t="s">
        <v>16</v>
      </c>
      <c r="I155" s="52" t="s">
        <v>71</v>
      </c>
      <c r="J155" s="52" t="s">
        <v>1699</v>
      </c>
      <c r="K155" s="52">
        <v>28195</v>
      </c>
      <c r="L155" s="7" t="s">
        <v>18</v>
      </c>
    </row>
    <row r="156" spans="1:12" ht="17">
      <c r="A156" s="2">
        <v>3</v>
      </c>
      <c r="B156" s="6">
        <v>1066519</v>
      </c>
      <c r="C156" s="6"/>
      <c r="D156" s="3">
        <v>24</v>
      </c>
      <c r="E156" s="4" t="s">
        <v>35</v>
      </c>
      <c r="F156" s="5" t="s">
        <v>15</v>
      </c>
      <c r="G156" s="5" t="s">
        <v>15</v>
      </c>
      <c r="H156" s="52" t="s">
        <v>16</v>
      </c>
      <c r="I156" s="52" t="s">
        <v>71</v>
      </c>
      <c r="J156" s="52" t="s">
        <v>1699</v>
      </c>
      <c r="K156" s="52">
        <v>28265</v>
      </c>
      <c r="L156" s="7" t="s">
        <v>18</v>
      </c>
    </row>
    <row r="157" spans="1:12" ht="17">
      <c r="A157" s="2">
        <v>3</v>
      </c>
      <c r="B157" s="6">
        <v>1066560</v>
      </c>
      <c r="C157" s="6"/>
      <c r="D157" s="3">
        <v>24</v>
      </c>
      <c r="E157" s="4" t="s">
        <v>23</v>
      </c>
      <c r="F157" s="5" t="s">
        <v>15</v>
      </c>
      <c r="G157" s="5" t="s">
        <v>15</v>
      </c>
      <c r="H157" s="52" t="s">
        <v>16</v>
      </c>
      <c r="I157" s="52" t="s">
        <v>71</v>
      </c>
      <c r="J157" s="52" t="s">
        <v>1699</v>
      </c>
      <c r="K157" s="52">
        <v>28306</v>
      </c>
      <c r="L157" s="7" t="s">
        <v>18</v>
      </c>
    </row>
    <row r="158" spans="1:12" ht="17">
      <c r="A158" s="2">
        <v>3</v>
      </c>
      <c r="B158" s="6">
        <v>1066620</v>
      </c>
      <c r="C158" s="6"/>
      <c r="D158" s="3">
        <v>45</v>
      </c>
      <c r="E158" s="4" t="s">
        <v>84</v>
      </c>
      <c r="F158" s="5" t="s">
        <v>15</v>
      </c>
      <c r="G158" s="5" t="s">
        <v>15</v>
      </c>
      <c r="H158" s="52" t="s">
        <v>16</v>
      </c>
      <c r="I158" s="52" t="s">
        <v>71</v>
      </c>
      <c r="J158" s="52" t="s">
        <v>1699</v>
      </c>
      <c r="K158" s="52">
        <v>28366</v>
      </c>
      <c r="L158" s="7" t="s">
        <v>18</v>
      </c>
    </row>
    <row r="159" spans="1:12" ht="17">
      <c r="A159" s="2">
        <v>3</v>
      </c>
      <c r="B159" s="6">
        <v>1066703</v>
      </c>
      <c r="C159" s="6"/>
      <c r="D159" s="3">
        <v>24</v>
      </c>
      <c r="E159" s="4" t="s">
        <v>88</v>
      </c>
      <c r="F159" s="5" t="s">
        <v>15</v>
      </c>
      <c r="G159" s="5" t="s">
        <v>15</v>
      </c>
      <c r="H159" s="52" t="s">
        <v>16</v>
      </c>
      <c r="I159" s="52" t="s">
        <v>71</v>
      </c>
      <c r="J159" s="52" t="s">
        <v>1699</v>
      </c>
      <c r="K159" s="52">
        <v>28449</v>
      </c>
      <c r="L159" s="7" t="s">
        <v>18</v>
      </c>
    </row>
    <row r="160" spans="1:12" ht="17">
      <c r="A160" s="2">
        <v>3</v>
      </c>
      <c r="B160" s="6">
        <v>1066744</v>
      </c>
      <c r="C160" s="6"/>
      <c r="D160" s="3">
        <v>24</v>
      </c>
      <c r="E160" s="4" t="s">
        <v>34</v>
      </c>
      <c r="F160" s="5" t="s">
        <v>15</v>
      </c>
      <c r="G160" s="5" t="s">
        <v>15</v>
      </c>
      <c r="H160" s="52" t="s">
        <v>16</v>
      </c>
      <c r="I160" s="52" t="s">
        <v>71</v>
      </c>
      <c r="J160" s="52" t="s">
        <v>1699</v>
      </c>
      <c r="K160" s="52">
        <v>28490</v>
      </c>
      <c r="L160" s="7" t="s">
        <v>18</v>
      </c>
    </row>
    <row r="161" spans="1:12" ht="17">
      <c r="A161" s="2">
        <v>3</v>
      </c>
      <c r="B161" s="6">
        <v>1066787</v>
      </c>
      <c r="C161" s="6"/>
      <c r="D161" s="3">
        <v>45</v>
      </c>
      <c r="E161" s="4" t="s">
        <v>92</v>
      </c>
      <c r="F161" s="5" t="s">
        <v>15</v>
      </c>
      <c r="G161" s="5" t="s">
        <v>15</v>
      </c>
      <c r="H161" s="52" t="s">
        <v>16</v>
      </c>
      <c r="I161" s="52" t="s">
        <v>71</v>
      </c>
      <c r="J161" s="52" t="s">
        <v>1699</v>
      </c>
      <c r="K161" s="52">
        <v>28533</v>
      </c>
      <c r="L161" s="7" t="s">
        <v>18</v>
      </c>
    </row>
    <row r="162" spans="1:12" ht="17">
      <c r="A162" s="2">
        <v>3</v>
      </c>
      <c r="B162" s="6">
        <v>1066843</v>
      </c>
      <c r="C162" s="6"/>
      <c r="D162" s="3">
        <v>24</v>
      </c>
      <c r="E162" s="4" t="s">
        <v>34</v>
      </c>
      <c r="F162" s="5" t="s">
        <v>15</v>
      </c>
      <c r="G162" s="5" t="s">
        <v>15</v>
      </c>
      <c r="H162" s="52" t="s">
        <v>16</v>
      </c>
      <c r="I162" s="52" t="s">
        <v>71</v>
      </c>
      <c r="J162" s="52" t="s">
        <v>1699</v>
      </c>
      <c r="K162" s="52">
        <v>28589</v>
      </c>
      <c r="L162" s="7" t="s">
        <v>18</v>
      </c>
    </row>
    <row r="163" spans="1:12" ht="17">
      <c r="A163" s="2">
        <v>3</v>
      </c>
      <c r="B163" s="6">
        <v>1066878</v>
      </c>
      <c r="C163" s="6"/>
      <c r="D163" s="3">
        <v>24</v>
      </c>
      <c r="E163" s="4" t="s">
        <v>59</v>
      </c>
      <c r="F163" s="5" t="s">
        <v>15</v>
      </c>
      <c r="G163" s="5" t="s">
        <v>15</v>
      </c>
      <c r="H163" s="52" t="s">
        <v>16</v>
      </c>
      <c r="I163" s="52" t="s">
        <v>71</v>
      </c>
      <c r="J163" s="52" t="s">
        <v>1699</v>
      </c>
      <c r="K163" s="52">
        <v>28624</v>
      </c>
      <c r="L163" s="7" t="s">
        <v>18</v>
      </c>
    </row>
    <row r="164" spans="1:12" ht="17">
      <c r="A164" s="2">
        <v>3</v>
      </c>
      <c r="B164" s="6">
        <v>1066913</v>
      </c>
      <c r="C164" s="6"/>
      <c r="D164" s="3">
        <v>24</v>
      </c>
      <c r="E164" s="4" t="s">
        <v>20</v>
      </c>
      <c r="F164" s="5" t="s">
        <v>15</v>
      </c>
      <c r="G164" s="5" t="s">
        <v>15</v>
      </c>
      <c r="H164" s="52" t="s">
        <v>16</v>
      </c>
      <c r="I164" s="52" t="s">
        <v>71</v>
      </c>
      <c r="J164" s="52" t="s">
        <v>1699</v>
      </c>
      <c r="K164" s="52">
        <v>28659</v>
      </c>
      <c r="L164" s="7" t="s">
        <v>18</v>
      </c>
    </row>
    <row r="165" spans="1:12" ht="17">
      <c r="A165" s="2">
        <v>3</v>
      </c>
      <c r="B165" s="6">
        <v>1066941</v>
      </c>
      <c r="C165" s="6"/>
      <c r="D165" s="3">
        <v>45</v>
      </c>
      <c r="E165" s="4" t="s">
        <v>82</v>
      </c>
      <c r="F165" s="5" t="s">
        <v>15</v>
      </c>
      <c r="G165" s="5" t="s">
        <v>15</v>
      </c>
      <c r="H165" s="52" t="s">
        <v>16</v>
      </c>
      <c r="I165" s="52" t="s">
        <v>71</v>
      </c>
      <c r="J165" s="52" t="s">
        <v>1699</v>
      </c>
      <c r="K165" s="52">
        <v>28687</v>
      </c>
      <c r="L165" s="7" t="s">
        <v>18</v>
      </c>
    </row>
    <row r="166" spans="1:12" ht="17">
      <c r="A166" s="2">
        <v>3</v>
      </c>
      <c r="B166" s="6">
        <v>1066991</v>
      </c>
      <c r="C166" s="6"/>
      <c r="D166" s="3">
        <v>24</v>
      </c>
      <c r="E166" s="4" t="s">
        <v>34</v>
      </c>
      <c r="F166" s="5" t="s">
        <v>15</v>
      </c>
      <c r="G166" s="5" t="s">
        <v>15</v>
      </c>
      <c r="H166" s="52" t="s">
        <v>16</v>
      </c>
      <c r="I166" s="52" t="s">
        <v>71</v>
      </c>
      <c r="J166" s="52" t="s">
        <v>1699</v>
      </c>
      <c r="K166" s="52">
        <v>28737</v>
      </c>
      <c r="L166" s="7" t="s">
        <v>18</v>
      </c>
    </row>
    <row r="167" spans="1:12" ht="17">
      <c r="A167" s="2">
        <v>3</v>
      </c>
      <c r="B167" s="6">
        <v>1067019</v>
      </c>
      <c r="C167" s="6"/>
      <c r="D167" s="3">
        <v>45</v>
      </c>
      <c r="E167" s="4" t="s">
        <v>93</v>
      </c>
      <c r="F167" s="5" t="s">
        <v>15</v>
      </c>
      <c r="G167" s="5" t="s">
        <v>15</v>
      </c>
      <c r="H167" s="52" t="s">
        <v>16</v>
      </c>
      <c r="I167" s="52" t="s">
        <v>71</v>
      </c>
      <c r="J167" s="52" t="s">
        <v>1699</v>
      </c>
      <c r="K167" s="52">
        <v>28765</v>
      </c>
      <c r="L167" s="7" t="s">
        <v>18</v>
      </c>
    </row>
    <row r="168" spans="1:12" ht="17">
      <c r="A168" s="2">
        <v>3</v>
      </c>
      <c r="B168" s="6">
        <v>1067068</v>
      </c>
      <c r="C168" s="6"/>
      <c r="D168" s="3">
        <v>45</v>
      </c>
      <c r="E168" s="4" t="s">
        <v>85</v>
      </c>
      <c r="F168" s="5" t="s">
        <v>15</v>
      </c>
      <c r="G168" s="5" t="s">
        <v>15</v>
      </c>
      <c r="H168" s="52" t="s">
        <v>16</v>
      </c>
      <c r="I168" s="52" t="s">
        <v>71</v>
      </c>
      <c r="J168" s="52" t="s">
        <v>1699</v>
      </c>
      <c r="K168" s="52">
        <v>28814</v>
      </c>
      <c r="L168" s="7" t="s">
        <v>18</v>
      </c>
    </row>
    <row r="169" spans="1:12" ht="17">
      <c r="A169" s="2">
        <v>3</v>
      </c>
      <c r="B169" s="6">
        <v>1067124</v>
      </c>
      <c r="C169" s="6"/>
      <c r="D169" s="3">
        <v>24</v>
      </c>
      <c r="E169" s="4" t="s">
        <v>34</v>
      </c>
      <c r="F169" s="5" t="s">
        <v>15</v>
      </c>
      <c r="G169" s="5" t="s">
        <v>15</v>
      </c>
      <c r="H169" s="52" t="s">
        <v>16</v>
      </c>
      <c r="I169" s="52" t="s">
        <v>71</v>
      </c>
      <c r="J169" s="52" t="s">
        <v>1699</v>
      </c>
      <c r="K169" s="52">
        <v>28870</v>
      </c>
      <c r="L169" s="7" t="s">
        <v>18</v>
      </c>
    </row>
    <row r="170" spans="1:12" ht="17">
      <c r="A170" s="2">
        <v>3</v>
      </c>
      <c r="B170" s="6">
        <v>1067152</v>
      </c>
      <c r="C170" s="6"/>
      <c r="D170" s="3">
        <v>24</v>
      </c>
      <c r="E170" s="4" t="s">
        <v>35</v>
      </c>
      <c r="F170" s="5" t="s">
        <v>15</v>
      </c>
      <c r="G170" s="5" t="s">
        <v>15</v>
      </c>
      <c r="H170" s="52" t="s">
        <v>16</v>
      </c>
      <c r="I170" s="52" t="s">
        <v>71</v>
      </c>
      <c r="J170" s="52" t="s">
        <v>1699</v>
      </c>
      <c r="K170" s="52">
        <v>28898</v>
      </c>
      <c r="L170" s="7" t="s">
        <v>18</v>
      </c>
    </row>
    <row r="171" spans="1:12" ht="17">
      <c r="A171" s="2">
        <v>3</v>
      </c>
      <c r="B171" s="6">
        <v>1067187</v>
      </c>
      <c r="C171" s="6"/>
      <c r="D171" s="3">
        <v>24</v>
      </c>
      <c r="E171" s="4" t="s">
        <v>19</v>
      </c>
      <c r="F171" s="5" t="s">
        <v>15</v>
      </c>
      <c r="G171" s="5" t="s">
        <v>15</v>
      </c>
      <c r="H171" s="52" t="s">
        <v>16</v>
      </c>
      <c r="I171" s="52" t="s">
        <v>71</v>
      </c>
      <c r="J171" s="52" t="s">
        <v>1699</v>
      </c>
      <c r="K171" s="52">
        <v>28933</v>
      </c>
      <c r="L171" s="7" t="s">
        <v>18</v>
      </c>
    </row>
    <row r="172" spans="1:12" ht="17">
      <c r="A172" s="2">
        <v>3</v>
      </c>
      <c r="B172" s="6">
        <v>1067215</v>
      </c>
      <c r="C172" s="6"/>
      <c r="D172" s="3">
        <v>30</v>
      </c>
      <c r="E172" s="4" t="s">
        <v>94</v>
      </c>
      <c r="F172" s="5" t="s">
        <v>15</v>
      </c>
      <c r="G172" s="5" t="s">
        <v>15</v>
      </c>
      <c r="H172" s="52" t="s">
        <v>16</v>
      </c>
      <c r="I172" s="52" t="s">
        <v>71</v>
      </c>
      <c r="J172" s="52" t="s">
        <v>1699</v>
      </c>
      <c r="K172" s="52">
        <v>28961</v>
      </c>
      <c r="L172" s="7" t="s">
        <v>18</v>
      </c>
    </row>
    <row r="173" spans="1:12" ht="17">
      <c r="A173" s="2">
        <v>3</v>
      </c>
      <c r="B173" s="6">
        <v>1067255</v>
      </c>
      <c r="C173" s="6"/>
      <c r="D173" s="3">
        <v>24</v>
      </c>
      <c r="E173" s="4" t="s">
        <v>23</v>
      </c>
      <c r="F173" s="5" t="s">
        <v>15</v>
      </c>
      <c r="G173" s="5" t="s">
        <v>15</v>
      </c>
      <c r="H173" s="52" t="s">
        <v>16</v>
      </c>
      <c r="I173" s="52" t="s">
        <v>71</v>
      </c>
      <c r="J173" s="52" t="s">
        <v>1699</v>
      </c>
      <c r="K173" s="52">
        <v>29001</v>
      </c>
      <c r="L173" s="7" t="s">
        <v>18</v>
      </c>
    </row>
    <row r="174" spans="1:12" ht="17">
      <c r="A174" s="2">
        <v>3</v>
      </c>
      <c r="B174" s="6">
        <v>1067283</v>
      </c>
      <c r="C174" s="6"/>
      <c r="D174" s="3">
        <v>24</v>
      </c>
      <c r="E174" s="4" t="s">
        <v>20</v>
      </c>
      <c r="F174" s="5" t="s">
        <v>15</v>
      </c>
      <c r="G174" s="5" t="s">
        <v>15</v>
      </c>
      <c r="H174" s="52" t="s">
        <v>16</v>
      </c>
      <c r="I174" s="52" t="s">
        <v>71</v>
      </c>
      <c r="J174" s="52" t="s">
        <v>1699</v>
      </c>
      <c r="K174" s="52">
        <v>29029</v>
      </c>
      <c r="L174" s="7" t="s">
        <v>18</v>
      </c>
    </row>
    <row r="175" spans="1:12" ht="17">
      <c r="A175" s="2">
        <v>3</v>
      </c>
      <c r="B175" s="6">
        <v>1067332</v>
      </c>
      <c r="C175" s="6"/>
      <c r="D175" s="3">
        <v>24</v>
      </c>
      <c r="E175" s="4" t="s">
        <v>19</v>
      </c>
      <c r="F175" s="5" t="s">
        <v>15</v>
      </c>
      <c r="G175" s="5" t="s">
        <v>15</v>
      </c>
      <c r="H175" s="52" t="s">
        <v>16</v>
      </c>
      <c r="I175" s="52" t="s">
        <v>71</v>
      </c>
      <c r="J175" s="52" t="s">
        <v>1699</v>
      </c>
      <c r="K175" s="52">
        <v>29078</v>
      </c>
      <c r="L175" s="7" t="s">
        <v>18</v>
      </c>
    </row>
    <row r="176" spans="1:12" ht="17">
      <c r="A176" s="2">
        <v>3</v>
      </c>
      <c r="B176" s="6">
        <v>1067388</v>
      </c>
      <c r="C176" s="6"/>
      <c r="D176" s="3">
        <v>24</v>
      </c>
      <c r="E176" s="4" t="s">
        <v>35</v>
      </c>
      <c r="F176" s="5" t="s">
        <v>15</v>
      </c>
      <c r="G176" s="5" t="s">
        <v>15</v>
      </c>
      <c r="H176" s="52" t="s">
        <v>16</v>
      </c>
      <c r="I176" s="52" t="s">
        <v>71</v>
      </c>
      <c r="J176" s="52" t="s">
        <v>1699</v>
      </c>
      <c r="K176" s="52">
        <v>29134</v>
      </c>
      <c r="L176" s="7" t="s">
        <v>18</v>
      </c>
    </row>
    <row r="177" spans="1:12" ht="17">
      <c r="A177" s="2">
        <v>3</v>
      </c>
      <c r="B177" s="6">
        <v>1067422</v>
      </c>
      <c r="C177" s="6"/>
      <c r="D177" s="3">
        <v>45</v>
      </c>
      <c r="E177" s="4" t="s">
        <v>79</v>
      </c>
      <c r="F177" s="5" t="s">
        <v>15</v>
      </c>
      <c r="G177" s="5" t="s">
        <v>15</v>
      </c>
      <c r="H177" s="52" t="s">
        <v>16</v>
      </c>
      <c r="I177" s="52" t="s">
        <v>71</v>
      </c>
      <c r="J177" s="52" t="s">
        <v>1699</v>
      </c>
      <c r="K177" s="52">
        <v>29168</v>
      </c>
      <c r="L177" s="7" t="s">
        <v>18</v>
      </c>
    </row>
    <row r="178" spans="1:12" ht="17">
      <c r="A178" s="2">
        <v>3</v>
      </c>
      <c r="B178" s="6">
        <v>1067498</v>
      </c>
      <c r="C178" s="6"/>
      <c r="D178" s="3">
        <v>24</v>
      </c>
      <c r="E178" s="4" t="s">
        <v>19</v>
      </c>
      <c r="F178" s="5" t="s">
        <v>15</v>
      </c>
      <c r="G178" s="5" t="s">
        <v>15</v>
      </c>
      <c r="H178" s="52" t="s">
        <v>16</v>
      </c>
      <c r="I178" s="52" t="s">
        <v>71</v>
      </c>
      <c r="J178" s="52" t="s">
        <v>1699</v>
      </c>
      <c r="K178" s="52">
        <v>29244</v>
      </c>
      <c r="L178" s="7" t="s">
        <v>18</v>
      </c>
    </row>
    <row r="179" spans="1:12" ht="17">
      <c r="A179" s="2">
        <v>3</v>
      </c>
      <c r="B179" s="6">
        <v>1067540</v>
      </c>
      <c r="C179" s="6"/>
      <c r="D179" s="3">
        <v>24</v>
      </c>
      <c r="E179" s="4" t="s">
        <v>20</v>
      </c>
      <c r="F179" s="5" t="s">
        <v>15</v>
      </c>
      <c r="G179" s="5" t="s">
        <v>15</v>
      </c>
      <c r="H179" s="52" t="s">
        <v>16</v>
      </c>
      <c r="I179" s="52" t="s">
        <v>71</v>
      </c>
      <c r="J179" s="52" t="s">
        <v>1699</v>
      </c>
      <c r="K179" s="52">
        <v>29286</v>
      </c>
      <c r="L179" s="7" t="s">
        <v>18</v>
      </c>
    </row>
    <row r="180" spans="1:12" ht="17">
      <c r="A180" s="2">
        <v>3</v>
      </c>
      <c r="B180" s="6">
        <v>1067575</v>
      </c>
      <c r="C180" s="6"/>
      <c r="D180" s="3">
        <v>24</v>
      </c>
      <c r="E180" s="4" t="s">
        <v>20</v>
      </c>
      <c r="F180" s="5" t="s">
        <v>15</v>
      </c>
      <c r="G180" s="5" t="s">
        <v>15</v>
      </c>
      <c r="H180" s="52" t="s">
        <v>16</v>
      </c>
      <c r="I180" s="52" t="s">
        <v>71</v>
      </c>
      <c r="J180" s="52" t="s">
        <v>1699</v>
      </c>
      <c r="K180" s="52">
        <v>29321</v>
      </c>
      <c r="L180" s="7" t="s">
        <v>18</v>
      </c>
    </row>
    <row r="181" spans="1:12" ht="17">
      <c r="A181" s="2">
        <v>3</v>
      </c>
      <c r="B181" s="6">
        <v>1067617</v>
      </c>
      <c r="C181" s="6"/>
      <c r="D181" s="3">
        <v>24</v>
      </c>
      <c r="E181" s="4" t="s">
        <v>19</v>
      </c>
      <c r="F181" s="5" t="s">
        <v>15</v>
      </c>
      <c r="G181" s="5" t="s">
        <v>15</v>
      </c>
      <c r="H181" s="52" t="s">
        <v>16</v>
      </c>
      <c r="I181" s="52" t="s">
        <v>71</v>
      </c>
      <c r="J181" s="52" t="s">
        <v>1699</v>
      </c>
      <c r="K181" s="52">
        <v>29363</v>
      </c>
      <c r="L181" s="7" t="s">
        <v>18</v>
      </c>
    </row>
    <row r="182" spans="1:12" ht="17">
      <c r="A182" s="2">
        <v>3</v>
      </c>
      <c r="B182" s="6">
        <v>1067651</v>
      </c>
      <c r="C182" s="6"/>
      <c r="D182" s="3">
        <v>24</v>
      </c>
      <c r="E182" s="4" t="s">
        <v>23</v>
      </c>
      <c r="F182" s="5" t="s">
        <v>15</v>
      </c>
      <c r="G182" s="5" t="s">
        <v>15</v>
      </c>
      <c r="H182" s="52" t="s">
        <v>16</v>
      </c>
      <c r="I182" s="52" t="s">
        <v>71</v>
      </c>
      <c r="J182" s="52" t="s">
        <v>1699</v>
      </c>
      <c r="K182" s="52">
        <v>29397</v>
      </c>
      <c r="L182" s="7" t="s">
        <v>18</v>
      </c>
    </row>
    <row r="183" spans="1:12" ht="17">
      <c r="A183" s="2">
        <v>3</v>
      </c>
      <c r="B183" s="6">
        <v>1067679</v>
      </c>
      <c r="C183" s="6"/>
      <c r="D183" s="3">
        <v>24</v>
      </c>
      <c r="E183" s="4" t="s">
        <v>88</v>
      </c>
      <c r="F183" s="5" t="s">
        <v>15</v>
      </c>
      <c r="G183" s="5" t="s">
        <v>15</v>
      </c>
      <c r="H183" s="52" t="s">
        <v>16</v>
      </c>
      <c r="I183" s="52" t="s">
        <v>71</v>
      </c>
      <c r="J183" s="52" t="s">
        <v>1699</v>
      </c>
      <c r="K183" s="52">
        <v>29425</v>
      </c>
      <c r="L183" s="7" t="s">
        <v>18</v>
      </c>
    </row>
    <row r="184" spans="1:12" ht="17">
      <c r="A184" s="2">
        <v>3</v>
      </c>
      <c r="B184" s="6">
        <v>1067722</v>
      </c>
      <c r="C184" s="6"/>
      <c r="D184" s="3">
        <v>24</v>
      </c>
      <c r="E184" s="4" t="s">
        <v>35</v>
      </c>
      <c r="F184" s="5" t="s">
        <v>15</v>
      </c>
      <c r="G184" s="5" t="s">
        <v>15</v>
      </c>
      <c r="H184" s="52" t="s">
        <v>16</v>
      </c>
      <c r="I184" s="52" t="s">
        <v>71</v>
      </c>
      <c r="J184" s="52" t="s">
        <v>1699</v>
      </c>
      <c r="K184" s="52">
        <v>29468</v>
      </c>
      <c r="L184" s="7" t="s">
        <v>18</v>
      </c>
    </row>
    <row r="185" spans="1:12" ht="17">
      <c r="A185" s="2">
        <v>3</v>
      </c>
      <c r="B185" s="6">
        <v>1067757</v>
      </c>
      <c r="C185" s="6"/>
      <c r="D185" s="3">
        <v>24</v>
      </c>
      <c r="E185" s="4" t="s">
        <v>34</v>
      </c>
      <c r="F185" s="5" t="s">
        <v>15</v>
      </c>
      <c r="G185" s="5" t="s">
        <v>15</v>
      </c>
      <c r="H185" s="52" t="s">
        <v>16</v>
      </c>
      <c r="I185" s="52" t="s">
        <v>71</v>
      </c>
      <c r="J185" s="52" t="s">
        <v>1699</v>
      </c>
      <c r="K185" s="52">
        <v>29503</v>
      </c>
      <c r="L185" s="7" t="s">
        <v>18</v>
      </c>
    </row>
    <row r="186" spans="1:12" ht="17">
      <c r="A186" s="2">
        <v>3</v>
      </c>
      <c r="B186" s="6">
        <v>1067792</v>
      </c>
      <c r="C186" s="6"/>
      <c r="D186" s="3">
        <v>45</v>
      </c>
      <c r="E186" s="4" t="s">
        <v>83</v>
      </c>
      <c r="F186" s="5" t="s">
        <v>15</v>
      </c>
      <c r="G186" s="5" t="s">
        <v>15</v>
      </c>
      <c r="H186" s="52" t="s">
        <v>16</v>
      </c>
      <c r="I186" s="52" t="s">
        <v>71</v>
      </c>
      <c r="J186" s="52" t="s">
        <v>1699</v>
      </c>
      <c r="K186" s="52">
        <v>29538</v>
      </c>
      <c r="L186" s="7" t="s">
        <v>18</v>
      </c>
    </row>
    <row r="187" spans="1:12" ht="17">
      <c r="A187" s="2">
        <v>3</v>
      </c>
      <c r="B187" s="6">
        <v>1067869</v>
      </c>
      <c r="C187" s="6"/>
      <c r="D187" s="3">
        <v>24</v>
      </c>
      <c r="E187" s="4" t="s">
        <v>35</v>
      </c>
      <c r="F187" s="5" t="s">
        <v>15</v>
      </c>
      <c r="G187" s="5" t="s">
        <v>15</v>
      </c>
      <c r="H187" s="52" t="s">
        <v>16</v>
      </c>
      <c r="I187" s="52" t="s">
        <v>71</v>
      </c>
      <c r="J187" s="52" t="s">
        <v>1699</v>
      </c>
      <c r="K187" s="52">
        <v>29615</v>
      </c>
      <c r="L187" s="7" t="s">
        <v>18</v>
      </c>
    </row>
    <row r="188" spans="1:12" ht="17">
      <c r="A188" s="2">
        <v>3</v>
      </c>
      <c r="B188" s="6">
        <v>1067910</v>
      </c>
      <c r="C188" s="6"/>
      <c r="D188" s="3">
        <v>24</v>
      </c>
      <c r="E188" s="4" t="s">
        <v>20</v>
      </c>
      <c r="F188" s="5" t="s">
        <v>15</v>
      </c>
      <c r="G188" s="5" t="s">
        <v>15</v>
      </c>
      <c r="H188" s="52" t="s">
        <v>16</v>
      </c>
      <c r="I188" s="52" t="s">
        <v>71</v>
      </c>
      <c r="J188" s="52" t="s">
        <v>1699</v>
      </c>
      <c r="K188" s="52">
        <v>29656</v>
      </c>
      <c r="L188" s="7" t="s">
        <v>18</v>
      </c>
    </row>
    <row r="189" spans="1:12" ht="17">
      <c r="A189" s="2" t="s">
        <v>95</v>
      </c>
      <c r="B189" s="3">
        <v>11997</v>
      </c>
      <c r="C189" s="3">
        <f>1067971-(B189+D189)+2</f>
        <v>1055942</v>
      </c>
      <c r="D189" s="3">
        <v>34</v>
      </c>
      <c r="E189" s="4" t="s">
        <v>12</v>
      </c>
      <c r="F189" s="5" t="s">
        <v>15</v>
      </c>
      <c r="G189" s="5" t="s">
        <v>15</v>
      </c>
      <c r="H189" s="52" t="s">
        <v>16</v>
      </c>
      <c r="I189" s="52" t="s">
        <v>71</v>
      </c>
      <c r="J189" s="52" t="s">
        <v>1698</v>
      </c>
      <c r="K189" s="52">
        <v>17688</v>
      </c>
      <c r="L189" s="52" t="s">
        <v>18</v>
      </c>
    </row>
    <row r="190" spans="1:12" ht="17">
      <c r="A190" s="2" t="s">
        <v>95</v>
      </c>
      <c r="B190" s="3">
        <v>28049</v>
      </c>
      <c r="C190" s="3">
        <f>1067971-(B190+D190)+2</f>
        <v>1039894</v>
      </c>
      <c r="D190" s="3">
        <v>30</v>
      </c>
      <c r="E190" s="4" t="s">
        <v>27</v>
      </c>
      <c r="F190" s="5"/>
      <c r="G190" s="5" t="s">
        <v>15</v>
      </c>
      <c r="H190" s="7" t="s">
        <v>16</v>
      </c>
      <c r="I190" s="7" t="s">
        <v>71</v>
      </c>
      <c r="J190" s="7" t="s">
        <v>1698</v>
      </c>
      <c r="K190" s="7">
        <v>1640</v>
      </c>
      <c r="L190" s="7" t="s">
        <v>18</v>
      </c>
    </row>
    <row r="191" spans="1:12" ht="17">
      <c r="A191" s="2" t="s">
        <v>95</v>
      </c>
      <c r="B191" s="6">
        <v>214485</v>
      </c>
      <c r="C191" s="3">
        <f t="shared" ref="C191:C254" si="0">1067971-(B191+D191)+2</f>
        <v>853443</v>
      </c>
      <c r="D191" s="3">
        <v>45</v>
      </c>
      <c r="E191" s="4" t="s">
        <v>96</v>
      </c>
      <c r="F191" s="5"/>
      <c r="G191" s="5"/>
      <c r="H191" s="7" t="s">
        <v>40</v>
      </c>
      <c r="I191" s="7" t="s">
        <v>97</v>
      </c>
      <c r="J191" s="7" t="s">
        <v>1698</v>
      </c>
      <c r="K191" s="7">
        <v>0</v>
      </c>
      <c r="L191" s="7" t="s">
        <v>98</v>
      </c>
    </row>
    <row r="192" spans="1:12" ht="17">
      <c r="A192" s="2" t="s">
        <v>95</v>
      </c>
      <c r="B192" s="6">
        <v>844814</v>
      </c>
      <c r="C192" s="3">
        <f t="shared" si="0"/>
        <v>223138</v>
      </c>
      <c r="D192" s="3">
        <v>21</v>
      </c>
      <c r="E192" s="4" t="s">
        <v>99</v>
      </c>
      <c r="F192" s="5"/>
      <c r="G192" s="5"/>
      <c r="H192" s="7" t="s">
        <v>16</v>
      </c>
      <c r="I192" s="7" t="s">
        <v>100</v>
      </c>
      <c r="J192" s="7" t="s">
        <v>1698</v>
      </c>
      <c r="K192" s="7">
        <v>1307</v>
      </c>
      <c r="L192" s="7" t="s">
        <v>101</v>
      </c>
    </row>
    <row r="193" spans="1:12" ht="17">
      <c r="A193" s="2" t="s">
        <v>95</v>
      </c>
      <c r="B193" s="6">
        <v>1027491</v>
      </c>
      <c r="C193" s="3">
        <f t="shared" si="0"/>
        <v>40444</v>
      </c>
      <c r="D193" s="3">
        <v>38</v>
      </c>
      <c r="E193" s="4" t="s">
        <v>102</v>
      </c>
      <c r="F193" s="5"/>
      <c r="G193" s="5" t="s">
        <v>15</v>
      </c>
      <c r="H193" s="7" t="s">
        <v>40</v>
      </c>
      <c r="I193" s="7" t="s">
        <v>66</v>
      </c>
      <c r="J193" s="7" t="s">
        <v>1699</v>
      </c>
      <c r="K193" s="7">
        <v>0</v>
      </c>
      <c r="L193" s="7" t="s">
        <v>18</v>
      </c>
    </row>
    <row r="194" spans="1:12" ht="17">
      <c r="A194" s="2" t="s">
        <v>95</v>
      </c>
      <c r="B194" s="6">
        <v>1057141</v>
      </c>
      <c r="C194" s="3">
        <f t="shared" si="0"/>
        <v>10792</v>
      </c>
      <c r="D194" s="3">
        <v>40</v>
      </c>
      <c r="E194" s="4" t="s">
        <v>56</v>
      </c>
      <c r="F194" s="5"/>
      <c r="G194" s="5" t="s">
        <v>15</v>
      </c>
      <c r="H194" s="7" t="s">
        <v>16</v>
      </c>
      <c r="I194" s="7" t="s">
        <v>66</v>
      </c>
      <c r="J194" s="7" t="s">
        <v>1699</v>
      </c>
      <c r="K194" s="7">
        <f>36965-C194</f>
        <v>26173</v>
      </c>
      <c r="L194" s="7" t="s">
        <v>18</v>
      </c>
    </row>
    <row r="195" spans="1:12" ht="17">
      <c r="A195" s="2" t="s">
        <v>95</v>
      </c>
      <c r="B195" s="6">
        <v>1064373</v>
      </c>
      <c r="C195" s="3">
        <f t="shared" si="0"/>
        <v>3576</v>
      </c>
      <c r="D195" s="3">
        <v>24</v>
      </c>
      <c r="E195" s="4" t="s">
        <v>59</v>
      </c>
      <c r="F195" s="5" t="s">
        <v>15</v>
      </c>
      <c r="G195" s="5" t="s">
        <v>15</v>
      </c>
      <c r="H195" s="7" t="s">
        <v>16</v>
      </c>
      <c r="I195" s="7" t="s">
        <v>66</v>
      </c>
      <c r="J195" s="7" t="s">
        <v>1699</v>
      </c>
      <c r="K195" s="7">
        <f t="shared" ref="K195:K258" si="1">36965-C195</f>
        <v>33389</v>
      </c>
      <c r="L195" s="7" t="s">
        <v>18</v>
      </c>
    </row>
    <row r="196" spans="1:12" ht="17">
      <c r="A196" s="2" t="s">
        <v>95</v>
      </c>
      <c r="B196" s="6">
        <v>1064421</v>
      </c>
      <c r="C196" s="3">
        <f t="shared" si="0"/>
        <v>3507</v>
      </c>
      <c r="D196" s="3">
        <v>45</v>
      </c>
      <c r="E196" s="4" t="s">
        <v>103</v>
      </c>
      <c r="F196" s="5" t="s">
        <v>15</v>
      </c>
      <c r="G196" s="5" t="s">
        <v>15</v>
      </c>
      <c r="H196" s="7" t="s">
        <v>16</v>
      </c>
      <c r="I196" s="7" t="s">
        <v>66</v>
      </c>
      <c r="J196" s="7" t="s">
        <v>1699</v>
      </c>
      <c r="K196" s="7">
        <f t="shared" si="1"/>
        <v>33458</v>
      </c>
      <c r="L196" s="7" t="s">
        <v>18</v>
      </c>
    </row>
    <row r="197" spans="1:12" ht="17">
      <c r="A197" s="2" t="s">
        <v>95</v>
      </c>
      <c r="B197" s="6">
        <v>1064477</v>
      </c>
      <c r="C197" s="3">
        <f t="shared" si="0"/>
        <v>3472</v>
      </c>
      <c r="D197" s="3">
        <v>24</v>
      </c>
      <c r="E197" s="4" t="s">
        <v>19</v>
      </c>
      <c r="F197" s="5" t="s">
        <v>15</v>
      </c>
      <c r="G197" s="5" t="s">
        <v>15</v>
      </c>
      <c r="H197" s="7" t="s">
        <v>16</v>
      </c>
      <c r="I197" s="7" t="s">
        <v>66</v>
      </c>
      <c r="J197" s="7" t="s">
        <v>1699</v>
      </c>
      <c r="K197" s="7">
        <f t="shared" si="1"/>
        <v>33493</v>
      </c>
      <c r="L197" s="7" t="s">
        <v>18</v>
      </c>
    </row>
    <row r="198" spans="1:12" ht="17">
      <c r="A198" s="2" t="s">
        <v>95</v>
      </c>
      <c r="B198" s="6">
        <v>1064520</v>
      </c>
      <c r="C198" s="3">
        <f t="shared" si="0"/>
        <v>3429</v>
      </c>
      <c r="D198" s="3">
        <v>24</v>
      </c>
      <c r="E198" s="4" t="s">
        <v>35</v>
      </c>
      <c r="F198" s="5" t="s">
        <v>15</v>
      </c>
      <c r="G198" s="5" t="s">
        <v>15</v>
      </c>
      <c r="H198" s="7" t="s">
        <v>16</v>
      </c>
      <c r="I198" s="7" t="s">
        <v>66</v>
      </c>
      <c r="J198" s="7" t="s">
        <v>1699</v>
      </c>
      <c r="K198" s="7">
        <f t="shared" si="1"/>
        <v>33536</v>
      </c>
      <c r="L198" s="7" t="s">
        <v>18</v>
      </c>
    </row>
    <row r="199" spans="1:12" ht="17">
      <c r="A199" s="2" t="s">
        <v>95</v>
      </c>
      <c r="B199" s="6">
        <v>1064574</v>
      </c>
      <c r="C199" s="3">
        <f t="shared" si="0"/>
        <v>3378</v>
      </c>
      <c r="D199" s="3">
        <v>21</v>
      </c>
      <c r="E199" s="4" t="s">
        <v>104</v>
      </c>
      <c r="F199" s="5" t="s">
        <v>15</v>
      </c>
      <c r="G199" s="5" t="s">
        <v>15</v>
      </c>
      <c r="H199" s="7" t="s">
        <v>16</v>
      </c>
      <c r="I199" s="7" t="s">
        <v>66</v>
      </c>
      <c r="J199" s="7" t="s">
        <v>1699</v>
      </c>
      <c r="K199" s="7">
        <f t="shared" si="1"/>
        <v>33587</v>
      </c>
      <c r="L199" s="7" t="s">
        <v>18</v>
      </c>
    </row>
    <row r="200" spans="1:12" ht="17">
      <c r="A200" s="2" t="s">
        <v>95</v>
      </c>
      <c r="B200" s="6">
        <v>1064599</v>
      </c>
      <c r="C200" s="3">
        <f t="shared" si="0"/>
        <v>3350</v>
      </c>
      <c r="D200" s="3">
        <v>24</v>
      </c>
      <c r="E200" s="4" t="s">
        <v>88</v>
      </c>
      <c r="F200" s="5" t="s">
        <v>15</v>
      </c>
      <c r="G200" s="5" t="s">
        <v>15</v>
      </c>
      <c r="H200" s="7" t="s">
        <v>16</v>
      </c>
      <c r="I200" s="7" t="s">
        <v>66</v>
      </c>
      <c r="J200" s="7" t="s">
        <v>1699</v>
      </c>
      <c r="K200" s="7">
        <f t="shared" si="1"/>
        <v>33615</v>
      </c>
      <c r="L200" s="7" t="s">
        <v>18</v>
      </c>
    </row>
    <row r="201" spans="1:12" ht="17">
      <c r="A201" s="2" t="s">
        <v>95</v>
      </c>
      <c r="B201" s="6">
        <v>1064627</v>
      </c>
      <c r="C201" s="3">
        <f t="shared" si="0"/>
        <v>3322</v>
      </c>
      <c r="D201" s="3">
        <v>24</v>
      </c>
      <c r="E201" s="4" t="s">
        <v>34</v>
      </c>
      <c r="F201" s="5" t="s">
        <v>15</v>
      </c>
      <c r="G201" s="5" t="s">
        <v>15</v>
      </c>
      <c r="H201" s="7" t="s">
        <v>16</v>
      </c>
      <c r="I201" s="7" t="s">
        <v>66</v>
      </c>
      <c r="J201" s="7" t="s">
        <v>1699</v>
      </c>
      <c r="K201" s="7">
        <f t="shared" si="1"/>
        <v>33643</v>
      </c>
      <c r="L201" s="7" t="s">
        <v>18</v>
      </c>
    </row>
    <row r="202" spans="1:12" ht="17">
      <c r="A202" s="2" t="s">
        <v>95</v>
      </c>
      <c r="B202" s="6">
        <v>1064655</v>
      </c>
      <c r="C202" s="3">
        <f t="shared" si="0"/>
        <v>3294</v>
      </c>
      <c r="D202" s="3">
        <v>24</v>
      </c>
      <c r="E202" s="4" t="s">
        <v>35</v>
      </c>
      <c r="F202" s="5" t="s">
        <v>15</v>
      </c>
      <c r="G202" s="5" t="s">
        <v>15</v>
      </c>
      <c r="H202" s="7" t="s">
        <v>16</v>
      </c>
      <c r="I202" s="7" t="s">
        <v>66</v>
      </c>
      <c r="J202" s="7" t="s">
        <v>1699</v>
      </c>
      <c r="K202" s="7">
        <f t="shared" si="1"/>
        <v>33671</v>
      </c>
      <c r="L202" s="7" t="s">
        <v>18</v>
      </c>
    </row>
    <row r="203" spans="1:12" ht="17">
      <c r="A203" s="2" t="s">
        <v>95</v>
      </c>
      <c r="B203" s="6">
        <v>1064683</v>
      </c>
      <c r="C203" s="3">
        <f t="shared" si="0"/>
        <v>3266</v>
      </c>
      <c r="D203" s="3">
        <v>24</v>
      </c>
      <c r="E203" s="4" t="s">
        <v>34</v>
      </c>
      <c r="F203" s="5" t="s">
        <v>15</v>
      </c>
      <c r="G203" s="5" t="s">
        <v>15</v>
      </c>
      <c r="H203" s="7" t="s">
        <v>16</v>
      </c>
      <c r="I203" s="7" t="s">
        <v>66</v>
      </c>
      <c r="J203" s="7" t="s">
        <v>1699</v>
      </c>
      <c r="K203" s="7">
        <f t="shared" si="1"/>
        <v>33699</v>
      </c>
      <c r="L203" s="7" t="s">
        <v>18</v>
      </c>
    </row>
    <row r="204" spans="1:12" ht="17">
      <c r="A204" s="2" t="s">
        <v>95</v>
      </c>
      <c r="B204" s="6">
        <v>1064725</v>
      </c>
      <c r="C204" s="3">
        <f t="shared" si="0"/>
        <v>3224</v>
      </c>
      <c r="D204" s="3">
        <v>24</v>
      </c>
      <c r="E204" s="4" t="s">
        <v>23</v>
      </c>
      <c r="F204" s="5" t="s">
        <v>15</v>
      </c>
      <c r="G204" s="5" t="s">
        <v>15</v>
      </c>
      <c r="H204" s="7" t="s">
        <v>16</v>
      </c>
      <c r="I204" s="7" t="s">
        <v>66</v>
      </c>
      <c r="J204" s="7" t="s">
        <v>1699</v>
      </c>
      <c r="K204" s="7">
        <f t="shared" si="1"/>
        <v>33741</v>
      </c>
      <c r="L204" s="7" t="s">
        <v>18</v>
      </c>
    </row>
    <row r="205" spans="1:12" ht="17">
      <c r="A205" s="2" t="s">
        <v>95</v>
      </c>
      <c r="B205" s="6">
        <v>1064754</v>
      </c>
      <c r="C205" s="3">
        <f t="shared" si="0"/>
        <v>3195</v>
      </c>
      <c r="D205" s="3">
        <v>24</v>
      </c>
      <c r="E205" s="4" t="s">
        <v>23</v>
      </c>
      <c r="F205" s="5" t="s">
        <v>15</v>
      </c>
      <c r="G205" s="5" t="s">
        <v>15</v>
      </c>
      <c r="H205" s="7" t="s">
        <v>16</v>
      </c>
      <c r="I205" s="7" t="s">
        <v>66</v>
      </c>
      <c r="J205" s="7" t="s">
        <v>1699</v>
      </c>
      <c r="K205" s="7">
        <f t="shared" si="1"/>
        <v>33770</v>
      </c>
      <c r="L205" s="7" t="s">
        <v>18</v>
      </c>
    </row>
    <row r="206" spans="1:12" ht="17">
      <c r="A206" s="2" t="s">
        <v>95</v>
      </c>
      <c r="B206" s="6">
        <v>1064782</v>
      </c>
      <c r="C206" s="3">
        <f t="shared" si="0"/>
        <v>3167</v>
      </c>
      <c r="D206" s="3">
        <v>24</v>
      </c>
      <c r="E206" s="4" t="s">
        <v>19</v>
      </c>
      <c r="F206" s="5" t="s">
        <v>15</v>
      </c>
      <c r="G206" s="5" t="s">
        <v>15</v>
      </c>
      <c r="H206" s="7" t="s">
        <v>16</v>
      </c>
      <c r="I206" s="7" t="s">
        <v>66</v>
      </c>
      <c r="J206" s="7" t="s">
        <v>1699</v>
      </c>
      <c r="K206" s="7">
        <f t="shared" si="1"/>
        <v>33798</v>
      </c>
      <c r="L206" s="7" t="s">
        <v>18</v>
      </c>
    </row>
    <row r="207" spans="1:12" ht="17">
      <c r="A207" s="2" t="s">
        <v>95</v>
      </c>
      <c r="B207" s="6">
        <v>1064810</v>
      </c>
      <c r="C207" s="3">
        <f t="shared" si="0"/>
        <v>3118</v>
      </c>
      <c r="D207" s="3">
        <v>45</v>
      </c>
      <c r="E207" s="4" t="s">
        <v>105</v>
      </c>
      <c r="F207" s="5" t="s">
        <v>15</v>
      </c>
      <c r="G207" s="5" t="s">
        <v>15</v>
      </c>
      <c r="H207" s="7" t="s">
        <v>16</v>
      </c>
      <c r="I207" s="7" t="s">
        <v>66</v>
      </c>
      <c r="J207" s="7" t="s">
        <v>1699</v>
      </c>
      <c r="K207" s="7">
        <f t="shared" si="1"/>
        <v>33847</v>
      </c>
      <c r="L207" s="7" t="s">
        <v>18</v>
      </c>
    </row>
    <row r="208" spans="1:12" ht="17">
      <c r="A208" s="2" t="s">
        <v>95</v>
      </c>
      <c r="B208" s="6">
        <v>1064859</v>
      </c>
      <c r="C208" s="3">
        <f t="shared" si="0"/>
        <v>3069</v>
      </c>
      <c r="D208" s="3">
        <v>45</v>
      </c>
      <c r="E208" s="4" t="s">
        <v>83</v>
      </c>
      <c r="F208" s="5" t="s">
        <v>15</v>
      </c>
      <c r="G208" s="5" t="s">
        <v>15</v>
      </c>
      <c r="H208" s="7" t="s">
        <v>16</v>
      </c>
      <c r="I208" s="7" t="s">
        <v>66</v>
      </c>
      <c r="J208" s="7" t="s">
        <v>1699</v>
      </c>
      <c r="K208" s="7">
        <f t="shared" si="1"/>
        <v>33896</v>
      </c>
      <c r="L208" s="7" t="s">
        <v>18</v>
      </c>
    </row>
    <row r="209" spans="1:12" ht="17">
      <c r="A209" s="2" t="s">
        <v>95</v>
      </c>
      <c r="B209" s="6">
        <v>1064908</v>
      </c>
      <c r="C209" s="3">
        <f t="shared" si="0"/>
        <v>3041</v>
      </c>
      <c r="D209" s="3">
        <v>24</v>
      </c>
      <c r="E209" s="4" t="s">
        <v>19</v>
      </c>
      <c r="F209" s="5" t="s">
        <v>15</v>
      </c>
      <c r="G209" s="5" t="s">
        <v>15</v>
      </c>
      <c r="H209" s="7" t="s">
        <v>16</v>
      </c>
      <c r="I209" s="7" t="s">
        <v>66</v>
      </c>
      <c r="J209" s="7" t="s">
        <v>1699</v>
      </c>
      <c r="K209" s="7">
        <f t="shared" si="1"/>
        <v>33924</v>
      </c>
      <c r="L209" s="7" t="s">
        <v>18</v>
      </c>
    </row>
    <row r="210" spans="1:12" ht="17">
      <c r="A210" s="2" t="s">
        <v>95</v>
      </c>
      <c r="B210" s="6">
        <v>1064936</v>
      </c>
      <c r="C210" s="3">
        <f t="shared" si="0"/>
        <v>3013</v>
      </c>
      <c r="D210" s="3">
        <v>24</v>
      </c>
      <c r="E210" s="4" t="s">
        <v>19</v>
      </c>
      <c r="F210" s="5" t="s">
        <v>15</v>
      </c>
      <c r="G210" s="5" t="s">
        <v>15</v>
      </c>
      <c r="H210" s="7" t="s">
        <v>16</v>
      </c>
      <c r="I210" s="7" t="s">
        <v>66</v>
      </c>
      <c r="J210" s="7" t="s">
        <v>1699</v>
      </c>
      <c r="K210" s="7">
        <f t="shared" si="1"/>
        <v>33952</v>
      </c>
      <c r="L210" s="7" t="s">
        <v>18</v>
      </c>
    </row>
    <row r="211" spans="1:12" ht="17">
      <c r="A211" s="2" t="s">
        <v>95</v>
      </c>
      <c r="B211" s="6">
        <v>1064971</v>
      </c>
      <c r="C211" s="3">
        <f t="shared" si="0"/>
        <v>2978</v>
      </c>
      <c r="D211" s="3">
        <v>24</v>
      </c>
      <c r="E211" s="4" t="s">
        <v>19</v>
      </c>
      <c r="F211" s="5" t="s">
        <v>15</v>
      </c>
      <c r="G211" s="5" t="s">
        <v>15</v>
      </c>
      <c r="H211" s="7" t="s">
        <v>16</v>
      </c>
      <c r="I211" s="7" t="s">
        <v>66</v>
      </c>
      <c r="J211" s="7" t="s">
        <v>1699</v>
      </c>
      <c r="K211" s="7">
        <f t="shared" si="1"/>
        <v>33987</v>
      </c>
      <c r="L211" s="7" t="s">
        <v>18</v>
      </c>
    </row>
    <row r="212" spans="1:12" ht="17">
      <c r="A212" s="2" t="s">
        <v>95</v>
      </c>
      <c r="B212" s="6">
        <v>1065013</v>
      </c>
      <c r="C212" s="3">
        <f t="shared" si="0"/>
        <v>2915</v>
      </c>
      <c r="D212" s="3">
        <v>45</v>
      </c>
      <c r="E212" s="4" t="s">
        <v>106</v>
      </c>
      <c r="F212" s="5" t="s">
        <v>15</v>
      </c>
      <c r="G212" s="5" t="s">
        <v>15</v>
      </c>
      <c r="H212" s="7" t="s">
        <v>16</v>
      </c>
      <c r="I212" s="7" t="s">
        <v>66</v>
      </c>
      <c r="J212" s="7" t="s">
        <v>1699</v>
      </c>
      <c r="K212" s="7">
        <f t="shared" si="1"/>
        <v>34050</v>
      </c>
      <c r="L212" s="7" t="s">
        <v>18</v>
      </c>
    </row>
    <row r="213" spans="1:12" ht="17">
      <c r="A213" s="2" t="s">
        <v>95</v>
      </c>
      <c r="B213" s="6">
        <v>1065062</v>
      </c>
      <c r="C213" s="3">
        <f t="shared" si="0"/>
        <v>2887</v>
      </c>
      <c r="D213" s="3">
        <v>24</v>
      </c>
      <c r="E213" s="4" t="s">
        <v>19</v>
      </c>
      <c r="F213" s="5" t="s">
        <v>15</v>
      </c>
      <c r="G213" s="5" t="s">
        <v>15</v>
      </c>
      <c r="H213" s="7" t="s">
        <v>16</v>
      </c>
      <c r="I213" s="7" t="s">
        <v>66</v>
      </c>
      <c r="J213" s="7" t="s">
        <v>1699</v>
      </c>
      <c r="K213" s="7">
        <f t="shared" si="1"/>
        <v>34078</v>
      </c>
      <c r="L213" s="7" t="s">
        <v>18</v>
      </c>
    </row>
    <row r="214" spans="1:12" ht="17">
      <c r="A214" s="2" t="s">
        <v>95</v>
      </c>
      <c r="B214" s="6">
        <v>1065090</v>
      </c>
      <c r="C214" s="3">
        <f t="shared" si="0"/>
        <v>2859</v>
      </c>
      <c r="D214" s="3">
        <v>24</v>
      </c>
      <c r="E214" s="4" t="s">
        <v>34</v>
      </c>
      <c r="F214" s="5" t="s">
        <v>15</v>
      </c>
      <c r="G214" s="5" t="s">
        <v>15</v>
      </c>
      <c r="H214" s="7" t="s">
        <v>16</v>
      </c>
      <c r="I214" s="7" t="s">
        <v>66</v>
      </c>
      <c r="J214" s="7" t="s">
        <v>1699</v>
      </c>
      <c r="K214" s="7">
        <f t="shared" si="1"/>
        <v>34106</v>
      </c>
      <c r="L214" s="7" t="s">
        <v>18</v>
      </c>
    </row>
    <row r="215" spans="1:12" ht="17">
      <c r="A215" s="2" t="s">
        <v>95</v>
      </c>
      <c r="B215" s="6">
        <v>1065118</v>
      </c>
      <c r="C215" s="3">
        <f t="shared" si="0"/>
        <v>2831</v>
      </c>
      <c r="D215" s="3">
        <v>24</v>
      </c>
      <c r="E215" s="4" t="s">
        <v>20</v>
      </c>
      <c r="F215" s="5" t="s">
        <v>15</v>
      </c>
      <c r="G215" s="5" t="s">
        <v>15</v>
      </c>
      <c r="H215" s="7" t="s">
        <v>16</v>
      </c>
      <c r="I215" s="7" t="s">
        <v>66</v>
      </c>
      <c r="J215" s="7" t="s">
        <v>1699</v>
      </c>
      <c r="K215" s="7">
        <f t="shared" si="1"/>
        <v>34134</v>
      </c>
      <c r="L215" s="7" t="s">
        <v>18</v>
      </c>
    </row>
    <row r="216" spans="1:12" ht="17">
      <c r="A216" s="2" t="s">
        <v>95</v>
      </c>
      <c r="B216" s="6">
        <v>1065152</v>
      </c>
      <c r="C216" s="3">
        <f t="shared" si="0"/>
        <v>2797</v>
      </c>
      <c r="D216" s="3">
        <v>24</v>
      </c>
      <c r="E216" s="4" t="s">
        <v>23</v>
      </c>
      <c r="F216" s="5" t="s">
        <v>15</v>
      </c>
      <c r="G216" s="5" t="s">
        <v>15</v>
      </c>
      <c r="H216" s="7" t="s">
        <v>16</v>
      </c>
      <c r="I216" s="7" t="s">
        <v>66</v>
      </c>
      <c r="J216" s="7" t="s">
        <v>1699</v>
      </c>
      <c r="K216" s="7">
        <f>36965-C216</f>
        <v>34168</v>
      </c>
      <c r="L216" s="7" t="s">
        <v>18</v>
      </c>
    </row>
    <row r="217" spans="1:12" ht="17">
      <c r="A217" s="2" t="s">
        <v>95</v>
      </c>
      <c r="B217" s="6">
        <v>1065180</v>
      </c>
      <c r="C217" s="3">
        <f t="shared" si="0"/>
        <v>2769</v>
      </c>
      <c r="D217" s="3">
        <v>24</v>
      </c>
      <c r="E217" s="4" t="s">
        <v>34</v>
      </c>
      <c r="F217" s="5" t="s">
        <v>15</v>
      </c>
      <c r="G217" s="5" t="s">
        <v>15</v>
      </c>
      <c r="H217" s="7" t="s">
        <v>16</v>
      </c>
      <c r="I217" s="7" t="s">
        <v>66</v>
      </c>
      <c r="J217" s="7" t="s">
        <v>1699</v>
      </c>
      <c r="K217" s="7">
        <f t="shared" si="1"/>
        <v>34196</v>
      </c>
      <c r="L217" s="7" t="s">
        <v>18</v>
      </c>
    </row>
    <row r="218" spans="1:12" ht="17">
      <c r="A218" s="2" t="s">
        <v>95</v>
      </c>
      <c r="B218" s="6">
        <v>1065222</v>
      </c>
      <c r="C218" s="3">
        <f t="shared" si="0"/>
        <v>2706</v>
      </c>
      <c r="D218" s="3">
        <v>45</v>
      </c>
      <c r="E218" s="4" t="s">
        <v>107</v>
      </c>
      <c r="F218" s="5" t="s">
        <v>15</v>
      </c>
      <c r="G218" s="5" t="s">
        <v>15</v>
      </c>
      <c r="H218" s="7" t="s">
        <v>16</v>
      </c>
      <c r="I218" s="7" t="s">
        <v>66</v>
      </c>
      <c r="J218" s="7" t="s">
        <v>1699</v>
      </c>
      <c r="K218" s="7">
        <f t="shared" si="1"/>
        <v>34259</v>
      </c>
      <c r="L218" s="7" t="s">
        <v>18</v>
      </c>
    </row>
    <row r="219" spans="1:12" ht="17">
      <c r="A219" s="2" t="s">
        <v>95</v>
      </c>
      <c r="B219" s="6">
        <v>1065278</v>
      </c>
      <c r="C219" s="3">
        <f t="shared" si="0"/>
        <v>2671</v>
      </c>
      <c r="D219" s="3">
        <v>24</v>
      </c>
      <c r="E219" s="4" t="s">
        <v>19</v>
      </c>
      <c r="F219" s="5" t="s">
        <v>15</v>
      </c>
      <c r="G219" s="5" t="s">
        <v>15</v>
      </c>
      <c r="H219" s="7" t="s">
        <v>16</v>
      </c>
      <c r="I219" s="7" t="s">
        <v>66</v>
      </c>
      <c r="J219" s="7" t="s">
        <v>1699</v>
      </c>
      <c r="K219" s="7">
        <f t="shared" si="1"/>
        <v>34294</v>
      </c>
      <c r="L219" s="7" t="s">
        <v>18</v>
      </c>
    </row>
    <row r="220" spans="1:12" ht="17">
      <c r="A220" s="2" t="s">
        <v>95</v>
      </c>
      <c r="B220" s="6">
        <v>1065306</v>
      </c>
      <c r="C220" s="3">
        <f t="shared" si="0"/>
        <v>2643</v>
      </c>
      <c r="D220" s="3">
        <v>24</v>
      </c>
      <c r="E220" s="4" t="s">
        <v>34</v>
      </c>
      <c r="F220" s="5" t="s">
        <v>15</v>
      </c>
      <c r="G220" s="5" t="s">
        <v>15</v>
      </c>
      <c r="H220" s="7" t="s">
        <v>16</v>
      </c>
      <c r="I220" s="7" t="s">
        <v>66</v>
      </c>
      <c r="J220" s="7" t="s">
        <v>1699</v>
      </c>
      <c r="K220" s="7">
        <f t="shared" si="1"/>
        <v>34322</v>
      </c>
      <c r="L220" s="7" t="s">
        <v>18</v>
      </c>
    </row>
    <row r="221" spans="1:12" ht="17">
      <c r="A221" s="2" t="s">
        <v>95</v>
      </c>
      <c r="B221" s="6">
        <v>1065354</v>
      </c>
      <c r="C221" s="3">
        <f t="shared" si="0"/>
        <v>2595</v>
      </c>
      <c r="D221" s="3">
        <v>24</v>
      </c>
      <c r="E221" s="4" t="s">
        <v>34</v>
      </c>
      <c r="F221" s="5" t="s">
        <v>15</v>
      </c>
      <c r="G221" s="5" t="s">
        <v>15</v>
      </c>
      <c r="H221" s="7" t="s">
        <v>16</v>
      </c>
      <c r="I221" s="7" t="s">
        <v>66</v>
      </c>
      <c r="J221" s="7" t="s">
        <v>1699</v>
      </c>
      <c r="K221" s="7">
        <f t="shared" si="1"/>
        <v>34370</v>
      </c>
      <c r="L221" s="7" t="s">
        <v>18</v>
      </c>
    </row>
    <row r="222" spans="1:12" ht="17">
      <c r="A222" s="2" t="s">
        <v>95</v>
      </c>
      <c r="B222" s="6">
        <v>1065389</v>
      </c>
      <c r="C222" s="3">
        <f t="shared" si="0"/>
        <v>2560</v>
      </c>
      <c r="D222" s="3">
        <v>24</v>
      </c>
      <c r="E222" s="4" t="s">
        <v>34</v>
      </c>
      <c r="F222" s="5" t="s">
        <v>15</v>
      </c>
      <c r="G222" s="5" t="s">
        <v>15</v>
      </c>
      <c r="H222" s="7" t="s">
        <v>16</v>
      </c>
      <c r="I222" s="7" t="s">
        <v>66</v>
      </c>
      <c r="J222" s="7" t="s">
        <v>1699</v>
      </c>
      <c r="K222" s="7">
        <f t="shared" si="1"/>
        <v>34405</v>
      </c>
      <c r="L222" s="7" t="s">
        <v>18</v>
      </c>
    </row>
    <row r="223" spans="1:12" ht="17">
      <c r="A223" s="2" t="s">
        <v>95</v>
      </c>
      <c r="B223" s="6">
        <v>1065425</v>
      </c>
      <c r="C223" s="3">
        <f t="shared" si="0"/>
        <v>2524</v>
      </c>
      <c r="D223" s="3">
        <v>24</v>
      </c>
      <c r="E223" s="4" t="s">
        <v>23</v>
      </c>
      <c r="F223" s="5" t="s">
        <v>15</v>
      </c>
      <c r="G223" s="5" t="s">
        <v>15</v>
      </c>
      <c r="H223" s="7" t="s">
        <v>16</v>
      </c>
      <c r="I223" s="7" t="s">
        <v>66</v>
      </c>
      <c r="J223" s="7" t="s">
        <v>1699</v>
      </c>
      <c r="K223" s="7">
        <f t="shared" si="1"/>
        <v>34441</v>
      </c>
      <c r="L223" s="7" t="s">
        <v>18</v>
      </c>
    </row>
    <row r="224" spans="1:12" ht="17">
      <c r="A224" s="2" t="s">
        <v>95</v>
      </c>
      <c r="B224" s="6">
        <v>1065460</v>
      </c>
      <c r="C224" s="3">
        <f t="shared" si="0"/>
        <v>2489</v>
      </c>
      <c r="D224" s="3">
        <v>24</v>
      </c>
      <c r="E224" s="4" t="s">
        <v>20</v>
      </c>
      <c r="F224" s="5" t="s">
        <v>15</v>
      </c>
      <c r="G224" s="5" t="s">
        <v>15</v>
      </c>
      <c r="H224" s="7" t="s">
        <v>16</v>
      </c>
      <c r="I224" s="7" t="s">
        <v>66</v>
      </c>
      <c r="J224" s="7" t="s">
        <v>1699</v>
      </c>
      <c r="K224" s="7">
        <f t="shared" si="1"/>
        <v>34476</v>
      </c>
      <c r="L224" s="7" t="s">
        <v>18</v>
      </c>
    </row>
    <row r="225" spans="1:12" ht="17">
      <c r="A225" s="2" t="s">
        <v>95</v>
      </c>
      <c r="B225" s="6">
        <v>1065488</v>
      </c>
      <c r="C225" s="3">
        <f t="shared" si="0"/>
        <v>2440</v>
      </c>
      <c r="D225" s="3">
        <v>45</v>
      </c>
      <c r="E225" s="4" t="s">
        <v>37</v>
      </c>
      <c r="F225" s="5" t="s">
        <v>15</v>
      </c>
      <c r="G225" s="5" t="s">
        <v>15</v>
      </c>
      <c r="H225" s="7" t="s">
        <v>16</v>
      </c>
      <c r="I225" s="7" t="s">
        <v>66</v>
      </c>
      <c r="J225" s="7" t="s">
        <v>1699</v>
      </c>
      <c r="K225" s="7">
        <f t="shared" si="1"/>
        <v>34525</v>
      </c>
      <c r="L225" s="7" t="s">
        <v>18</v>
      </c>
    </row>
    <row r="226" spans="1:12" ht="17">
      <c r="A226" s="2" t="s">
        <v>95</v>
      </c>
      <c r="B226" s="6">
        <v>1065537</v>
      </c>
      <c r="C226" s="3">
        <f t="shared" si="0"/>
        <v>2411</v>
      </c>
      <c r="D226" s="3">
        <v>25</v>
      </c>
      <c r="E226" s="4" t="s">
        <v>108</v>
      </c>
      <c r="F226" s="5" t="s">
        <v>15</v>
      </c>
      <c r="G226" s="5" t="s">
        <v>15</v>
      </c>
      <c r="H226" s="7" t="s">
        <v>16</v>
      </c>
      <c r="I226" s="7" t="s">
        <v>66</v>
      </c>
      <c r="J226" s="7" t="s">
        <v>1699</v>
      </c>
      <c r="K226" s="7">
        <f t="shared" si="1"/>
        <v>34554</v>
      </c>
      <c r="L226" s="7" t="s">
        <v>18</v>
      </c>
    </row>
    <row r="227" spans="1:12" ht="17">
      <c r="A227" s="2" t="s">
        <v>95</v>
      </c>
      <c r="B227" s="6">
        <v>1065573</v>
      </c>
      <c r="C227" s="3">
        <f t="shared" si="0"/>
        <v>2376</v>
      </c>
      <c r="D227" s="3">
        <v>24</v>
      </c>
      <c r="E227" s="4" t="s">
        <v>59</v>
      </c>
      <c r="F227" s="5" t="s">
        <v>15</v>
      </c>
      <c r="G227" s="5" t="s">
        <v>15</v>
      </c>
      <c r="H227" s="7" t="s">
        <v>16</v>
      </c>
      <c r="I227" s="7" t="s">
        <v>66</v>
      </c>
      <c r="J227" s="7" t="s">
        <v>1699</v>
      </c>
      <c r="K227" s="7">
        <f t="shared" si="1"/>
        <v>34589</v>
      </c>
      <c r="L227" s="7" t="s">
        <v>18</v>
      </c>
    </row>
    <row r="228" spans="1:12" ht="17">
      <c r="A228" s="2" t="s">
        <v>95</v>
      </c>
      <c r="B228" s="6">
        <v>1065622</v>
      </c>
      <c r="C228" s="3">
        <f t="shared" si="0"/>
        <v>2327</v>
      </c>
      <c r="D228" s="3">
        <v>24</v>
      </c>
      <c r="E228" s="4" t="s">
        <v>34</v>
      </c>
      <c r="F228" s="5" t="s">
        <v>15</v>
      </c>
      <c r="G228" s="5" t="s">
        <v>15</v>
      </c>
      <c r="H228" s="7" t="s">
        <v>16</v>
      </c>
      <c r="I228" s="7" t="s">
        <v>66</v>
      </c>
      <c r="J228" s="7" t="s">
        <v>1699</v>
      </c>
      <c r="K228" s="7">
        <f t="shared" si="1"/>
        <v>34638</v>
      </c>
      <c r="L228" s="7" t="s">
        <v>18</v>
      </c>
    </row>
    <row r="229" spans="1:12" ht="17">
      <c r="A229" s="2" t="s">
        <v>95</v>
      </c>
      <c r="B229" s="6">
        <v>1065650</v>
      </c>
      <c r="C229" s="3">
        <f t="shared" si="0"/>
        <v>2299</v>
      </c>
      <c r="D229" s="3">
        <v>24</v>
      </c>
      <c r="E229" s="4" t="s">
        <v>19</v>
      </c>
      <c r="F229" s="5" t="s">
        <v>15</v>
      </c>
      <c r="G229" s="5" t="s">
        <v>15</v>
      </c>
      <c r="H229" s="7" t="s">
        <v>16</v>
      </c>
      <c r="I229" s="7" t="s">
        <v>66</v>
      </c>
      <c r="J229" s="7" t="s">
        <v>1699</v>
      </c>
      <c r="K229" s="7">
        <f t="shared" si="1"/>
        <v>34666</v>
      </c>
      <c r="L229" s="7" t="s">
        <v>18</v>
      </c>
    </row>
    <row r="230" spans="1:12" ht="17">
      <c r="A230" s="2" t="s">
        <v>95</v>
      </c>
      <c r="B230" s="6">
        <v>1065729</v>
      </c>
      <c r="C230" s="3">
        <f t="shared" si="0"/>
        <v>2220</v>
      </c>
      <c r="D230" s="3">
        <v>24</v>
      </c>
      <c r="E230" s="4" t="s">
        <v>20</v>
      </c>
      <c r="F230" s="5" t="s">
        <v>15</v>
      </c>
      <c r="G230" s="5" t="s">
        <v>15</v>
      </c>
      <c r="H230" s="7" t="s">
        <v>16</v>
      </c>
      <c r="I230" s="7" t="s">
        <v>66</v>
      </c>
      <c r="J230" s="7" t="s">
        <v>1699</v>
      </c>
      <c r="K230" s="7">
        <f t="shared" si="1"/>
        <v>34745</v>
      </c>
      <c r="L230" s="7" t="s">
        <v>18</v>
      </c>
    </row>
    <row r="231" spans="1:12" ht="17">
      <c r="A231" s="2" t="s">
        <v>95</v>
      </c>
      <c r="B231" s="6">
        <v>1065758</v>
      </c>
      <c r="C231" s="3">
        <f t="shared" si="0"/>
        <v>2191</v>
      </c>
      <c r="D231" s="3">
        <v>24</v>
      </c>
      <c r="E231" s="4" t="s">
        <v>35</v>
      </c>
      <c r="F231" s="5" t="s">
        <v>15</v>
      </c>
      <c r="G231" s="5" t="s">
        <v>15</v>
      </c>
      <c r="H231" s="7" t="s">
        <v>16</v>
      </c>
      <c r="I231" s="7" t="s">
        <v>66</v>
      </c>
      <c r="J231" s="7" t="s">
        <v>1699</v>
      </c>
      <c r="K231" s="7">
        <f t="shared" si="1"/>
        <v>34774</v>
      </c>
      <c r="L231" s="7" t="s">
        <v>18</v>
      </c>
    </row>
    <row r="232" spans="1:12" ht="17">
      <c r="A232" s="2" t="s">
        <v>95</v>
      </c>
      <c r="B232" s="6">
        <v>1065788</v>
      </c>
      <c r="C232" s="3">
        <f t="shared" si="0"/>
        <v>2161</v>
      </c>
      <c r="D232" s="3">
        <v>24</v>
      </c>
      <c r="E232" s="4" t="s">
        <v>20</v>
      </c>
      <c r="F232" s="5" t="s">
        <v>15</v>
      </c>
      <c r="G232" s="5" t="s">
        <v>15</v>
      </c>
      <c r="H232" s="7" t="s">
        <v>16</v>
      </c>
      <c r="I232" s="7" t="s">
        <v>66</v>
      </c>
      <c r="J232" s="7" t="s">
        <v>1699</v>
      </c>
      <c r="K232" s="7">
        <f t="shared" si="1"/>
        <v>34804</v>
      </c>
      <c r="L232" s="7" t="s">
        <v>18</v>
      </c>
    </row>
    <row r="233" spans="1:12" ht="17">
      <c r="A233" s="2" t="s">
        <v>95</v>
      </c>
      <c r="B233" s="6">
        <v>1065851</v>
      </c>
      <c r="C233" s="3">
        <f t="shared" si="0"/>
        <v>2097</v>
      </c>
      <c r="D233" s="3">
        <v>25</v>
      </c>
      <c r="E233" s="4" t="s">
        <v>109</v>
      </c>
      <c r="F233" s="5" t="s">
        <v>15</v>
      </c>
      <c r="G233" s="5" t="s">
        <v>15</v>
      </c>
      <c r="H233" s="7" t="s">
        <v>16</v>
      </c>
      <c r="I233" s="7" t="s">
        <v>66</v>
      </c>
      <c r="J233" s="7" t="s">
        <v>1699</v>
      </c>
      <c r="K233" s="7">
        <f t="shared" si="1"/>
        <v>34868</v>
      </c>
      <c r="L233" s="7" t="s">
        <v>18</v>
      </c>
    </row>
    <row r="234" spans="1:12" ht="17">
      <c r="A234" s="2" t="s">
        <v>95</v>
      </c>
      <c r="B234" s="6">
        <v>1065880</v>
      </c>
      <c r="C234" s="3">
        <f t="shared" si="0"/>
        <v>2069</v>
      </c>
      <c r="D234" s="3">
        <v>24</v>
      </c>
      <c r="E234" s="4" t="s">
        <v>23</v>
      </c>
      <c r="F234" s="5" t="s">
        <v>15</v>
      </c>
      <c r="G234" s="5" t="s">
        <v>15</v>
      </c>
      <c r="H234" s="7" t="s">
        <v>16</v>
      </c>
      <c r="I234" s="7" t="s">
        <v>66</v>
      </c>
      <c r="J234" s="7" t="s">
        <v>1699</v>
      </c>
      <c r="K234" s="7">
        <f>36965-C234</f>
        <v>34896</v>
      </c>
      <c r="L234" s="7" t="s">
        <v>18</v>
      </c>
    </row>
    <row r="235" spans="1:12" ht="17">
      <c r="A235" s="2" t="s">
        <v>95</v>
      </c>
      <c r="B235" s="6">
        <v>1065908</v>
      </c>
      <c r="C235" s="3">
        <f t="shared" si="0"/>
        <v>2041</v>
      </c>
      <c r="D235" s="3">
        <v>24</v>
      </c>
      <c r="E235" s="4" t="s">
        <v>34</v>
      </c>
      <c r="F235" s="5" t="s">
        <v>15</v>
      </c>
      <c r="G235" s="5" t="s">
        <v>15</v>
      </c>
      <c r="H235" s="7" t="s">
        <v>16</v>
      </c>
      <c r="I235" s="7" t="s">
        <v>66</v>
      </c>
      <c r="J235" s="7" t="s">
        <v>1699</v>
      </c>
      <c r="K235" s="7">
        <f t="shared" si="1"/>
        <v>34924</v>
      </c>
      <c r="L235" s="7" t="s">
        <v>18</v>
      </c>
    </row>
    <row r="236" spans="1:12" ht="17">
      <c r="A236" s="2" t="s">
        <v>95</v>
      </c>
      <c r="B236" s="6">
        <v>1065950</v>
      </c>
      <c r="C236" s="3">
        <f t="shared" si="0"/>
        <v>1999</v>
      </c>
      <c r="D236" s="3">
        <v>24</v>
      </c>
      <c r="E236" s="4" t="s">
        <v>35</v>
      </c>
      <c r="F236" s="5" t="s">
        <v>15</v>
      </c>
      <c r="G236" s="5" t="s">
        <v>15</v>
      </c>
      <c r="H236" s="7" t="s">
        <v>16</v>
      </c>
      <c r="I236" s="7" t="s">
        <v>66</v>
      </c>
      <c r="J236" s="7" t="s">
        <v>1699</v>
      </c>
      <c r="K236" s="7">
        <f t="shared" si="1"/>
        <v>34966</v>
      </c>
      <c r="L236" s="7" t="s">
        <v>18</v>
      </c>
    </row>
    <row r="237" spans="1:12" ht="17">
      <c r="A237" s="2" t="s">
        <v>95</v>
      </c>
      <c r="B237" s="6">
        <v>1065978</v>
      </c>
      <c r="C237" s="3">
        <f t="shared" si="0"/>
        <v>1971</v>
      </c>
      <c r="D237" s="3">
        <v>24</v>
      </c>
      <c r="E237" s="4" t="s">
        <v>88</v>
      </c>
      <c r="F237" s="5" t="s">
        <v>15</v>
      </c>
      <c r="G237" s="5" t="s">
        <v>15</v>
      </c>
      <c r="H237" s="7" t="s">
        <v>16</v>
      </c>
      <c r="I237" s="7" t="s">
        <v>66</v>
      </c>
      <c r="J237" s="7" t="s">
        <v>1699</v>
      </c>
      <c r="K237" s="7">
        <f t="shared" si="1"/>
        <v>34994</v>
      </c>
      <c r="L237" s="7" t="s">
        <v>18</v>
      </c>
    </row>
    <row r="238" spans="1:12" ht="17">
      <c r="A238" s="2" t="s">
        <v>95</v>
      </c>
      <c r="B238" s="6">
        <v>1066062</v>
      </c>
      <c r="C238" s="3">
        <f t="shared" si="0"/>
        <v>1866</v>
      </c>
      <c r="D238" s="3">
        <v>45</v>
      </c>
      <c r="E238" s="4" t="s">
        <v>110</v>
      </c>
      <c r="F238" s="5" t="s">
        <v>15</v>
      </c>
      <c r="G238" s="5" t="s">
        <v>15</v>
      </c>
      <c r="H238" s="7" t="s">
        <v>16</v>
      </c>
      <c r="I238" s="7" t="s">
        <v>66</v>
      </c>
      <c r="J238" s="7" t="s">
        <v>1699</v>
      </c>
      <c r="K238" s="7">
        <f t="shared" si="1"/>
        <v>35099</v>
      </c>
      <c r="L238" s="7" t="s">
        <v>18</v>
      </c>
    </row>
    <row r="239" spans="1:12" ht="17">
      <c r="A239" s="2" t="s">
        <v>95</v>
      </c>
      <c r="B239" s="6">
        <v>1066124</v>
      </c>
      <c r="C239" s="3">
        <f t="shared" si="0"/>
        <v>1825</v>
      </c>
      <c r="D239" s="3">
        <v>24</v>
      </c>
      <c r="E239" s="4" t="s">
        <v>19</v>
      </c>
      <c r="F239" s="5" t="s">
        <v>15</v>
      </c>
      <c r="G239" s="5" t="s">
        <v>15</v>
      </c>
      <c r="H239" s="7" t="s">
        <v>16</v>
      </c>
      <c r="I239" s="7" t="s">
        <v>66</v>
      </c>
      <c r="J239" s="7" t="s">
        <v>1699</v>
      </c>
      <c r="K239" s="7">
        <f t="shared" si="1"/>
        <v>35140</v>
      </c>
      <c r="L239" s="7" t="s">
        <v>18</v>
      </c>
    </row>
    <row r="240" spans="1:12" ht="17">
      <c r="A240" s="2" t="s">
        <v>95</v>
      </c>
      <c r="B240" s="6">
        <v>1066179</v>
      </c>
      <c r="C240" s="3">
        <f t="shared" si="0"/>
        <v>1770</v>
      </c>
      <c r="D240" s="3">
        <v>24</v>
      </c>
      <c r="E240" s="4" t="s">
        <v>34</v>
      </c>
      <c r="F240" s="5" t="s">
        <v>15</v>
      </c>
      <c r="G240" s="5" t="s">
        <v>15</v>
      </c>
      <c r="H240" s="7" t="s">
        <v>16</v>
      </c>
      <c r="I240" s="7" t="s">
        <v>66</v>
      </c>
      <c r="J240" s="7" t="s">
        <v>1699</v>
      </c>
      <c r="K240" s="7">
        <f t="shared" si="1"/>
        <v>35195</v>
      </c>
      <c r="L240" s="7" t="s">
        <v>18</v>
      </c>
    </row>
    <row r="241" spans="1:12" ht="17">
      <c r="A241" s="2" t="s">
        <v>95</v>
      </c>
      <c r="B241" s="6">
        <v>1066216</v>
      </c>
      <c r="C241" s="3">
        <f t="shared" si="0"/>
        <v>1732</v>
      </c>
      <c r="D241" s="3">
        <v>25</v>
      </c>
      <c r="E241" s="4" t="s">
        <v>111</v>
      </c>
      <c r="F241" s="5" t="s">
        <v>15</v>
      </c>
      <c r="G241" s="5" t="s">
        <v>15</v>
      </c>
      <c r="H241" s="7" t="s">
        <v>16</v>
      </c>
      <c r="I241" s="7" t="s">
        <v>66</v>
      </c>
      <c r="J241" s="7" t="s">
        <v>1699</v>
      </c>
      <c r="K241" s="7">
        <f t="shared" si="1"/>
        <v>35233</v>
      </c>
      <c r="L241" s="7" t="s">
        <v>18</v>
      </c>
    </row>
    <row r="242" spans="1:12" ht="17">
      <c r="A242" s="2" t="s">
        <v>95</v>
      </c>
      <c r="B242" s="6">
        <v>1066245</v>
      </c>
      <c r="C242" s="3">
        <f t="shared" si="0"/>
        <v>1704</v>
      </c>
      <c r="D242" s="3">
        <v>24</v>
      </c>
      <c r="E242" s="4" t="s">
        <v>19</v>
      </c>
      <c r="F242" s="5" t="s">
        <v>15</v>
      </c>
      <c r="G242" s="5" t="s">
        <v>15</v>
      </c>
      <c r="H242" s="7" t="s">
        <v>16</v>
      </c>
      <c r="I242" s="7" t="s">
        <v>66</v>
      </c>
      <c r="J242" s="7" t="s">
        <v>1699</v>
      </c>
      <c r="K242" s="7">
        <f t="shared" si="1"/>
        <v>35261</v>
      </c>
      <c r="L242" s="7" t="s">
        <v>18</v>
      </c>
    </row>
    <row r="243" spans="1:12" ht="17">
      <c r="A243" s="2" t="s">
        <v>95</v>
      </c>
      <c r="B243" s="6">
        <v>1066280</v>
      </c>
      <c r="C243" s="3">
        <f t="shared" si="0"/>
        <v>1669</v>
      </c>
      <c r="D243" s="3">
        <v>24</v>
      </c>
      <c r="E243" s="4" t="s">
        <v>34</v>
      </c>
      <c r="F243" s="5" t="s">
        <v>15</v>
      </c>
      <c r="G243" s="5" t="s">
        <v>15</v>
      </c>
      <c r="H243" s="7" t="s">
        <v>16</v>
      </c>
      <c r="I243" s="7" t="s">
        <v>66</v>
      </c>
      <c r="J243" s="7" t="s">
        <v>1699</v>
      </c>
      <c r="K243" s="7">
        <f t="shared" si="1"/>
        <v>35296</v>
      </c>
      <c r="L243" s="7" t="s">
        <v>18</v>
      </c>
    </row>
    <row r="244" spans="1:12" ht="17">
      <c r="A244" s="2" t="s">
        <v>95</v>
      </c>
      <c r="B244" s="6">
        <v>1066309</v>
      </c>
      <c r="C244" s="3">
        <f t="shared" si="0"/>
        <v>1640</v>
      </c>
      <c r="D244" s="3">
        <v>24</v>
      </c>
      <c r="E244" s="4" t="s">
        <v>34</v>
      </c>
      <c r="F244" s="5" t="s">
        <v>15</v>
      </c>
      <c r="G244" s="5" t="s">
        <v>15</v>
      </c>
      <c r="H244" s="7" t="s">
        <v>16</v>
      </c>
      <c r="I244" s="7" t="s">
        <v>66</v>
      </c>
      <c r="J244" s="7" t="s">
        <v>1699</v>
      </c>
      <c r="K244" s="7">
        <f t="shared" si="1"/>
        <v>35325</v>
      </c>
      <c r="L244" s="7" t="s">
        <v>18</v>
      </c>
    </row>
    <row r="245" spans="1:12" ht="17">
      <c r="A245" s="2" t="s">
        <v>95</v>
      </c>
      <c r="B245" s="6">
        <v>1066344</v>
      </c>
      <c r="C245" s="3">
        <f t="shared" si="0"/>
        <v>1584</v>
      </c>
      <c r="D245" s="3">
        <v>45</v>
      </c>
      <c r="E245" s="4" t="s">
        <v>112</v>
      </c>
      <c r="F245" s="5" t="s">
        <v>15</v>
      </c>
      <c r="G245" s="5" t="s">
        <v>15</v>
      </c>
      <c r="H245" s="7" t="s">
        <v>16</v>
      </c>
      <c r="I245" s="7" t="s">
        <v>66</v>
      </c>
      <c r="J245" s="7" t="s">
        <v>1699</v>
      </c>
      <c r="K245" s="7">
        <f t="shared" si="1"/>
        <v>35381</v>
      </c>
      <c r="L245" s="7" t="s">
        <v>18</v>
      </c>
    </row>
    <row r="246" spans="1:12" ht="17">
      <c r="A246" s="2" t="s">
        <v>95</v>
      </c>
      <c r="B246" s="6">
        <v>1066394</v>
      </c>
      <c r="C246" s="3">
        <f t="shared" si="0"/>
        <v>1534</v>
      </c>
      <c r="D246" s="3">
        <v>45</v>
      </c>
      <c r="E246" s="4" t="s">
        <v>85</v>
      </c>
      <c r="F246" s="5" t="s">
        <v>15</v>
      </c>
      <c r="G246" s="5" t="s">
        <v>15</v>
      </c>
      <c r="H246" s="7" t="s">
        <v>16</v>
      </c>
      <c r="I246" s="7" t="s">
        <v>66</v>
      </c>
      <c r="J246" s="7" t="s">
        <v>1699</v>
      </c>
      <c r="K246" s="7">
        <f t="shared" si="1"/>
        <v>35431</v>
      </c>
      <c r="L246" s="7" t="s">
        <v>18</v>
      </c>
    </row>
    <row r="247" spans="1:12" ht="17">
      <c r="A247" s="2" t="s">
        <v>95</v>
      </c>
      <c r="B247" s="6">
        <v>1066457</v>
      </c>
      <c r="C247" s="3">
        <f t="shared" si="0"/>
        <v>1471</v>
      </c>
      <c r="D247" s="3">
        <v>45</v>
      </c>
      <c r="E247" s="4" t="s">
        <v>113</v>
      </c>
      <c r="F247" s="5" t="s">
        <v>15</v>
      </c>
      <c r="G247" s="5" t="s">
        <v>15</v>
      </c>
      <c r="H247" s="7" t="s">
        <v>16</v>
      </c>
      <c r="I247" s="7" t="s">
        <v>66</v>
      </c>
      <c r="J247" s="7" t="s">
        <v>1699</v>
      </c>
      <c r="K247" s="7">
        <f t="shared" si="1"/>
        <v>35494</v>
      </c>
      <c r="L247" s="7" t="s">
        <v>18</v>
      </c>
    </row>
    <row r="248" spans="1:12" ht="17">
      <c r="A248" s="2" t="s">
        <v>95</v>
      </c>
      <c r="B248" s="6">
        <v>1066506</v>
      </c>
      <c r="C248" s="3">
        <f t="shared" si="0"/>
        <v>1442</v>
      </c>
      <c r="D248" s="3">
        <v>25</v>
      </c>
      <c r="E248" s="4" t="s">
        <v>114</v>
      </c>
      <c r="F248" s="5" t="s">
        <v>15</v>
      </c>
      <c r="G248" s="5" t="s">
        <v>15</v>
      </c>
      <c r="H248" s="7" t="s">
        <v>16</v>
      </c>
      <c r="I248" s="7" t="s">
        <v>66</v>
      </c>
      <c r="J248" s="7" t="s">
        <v>1699</v>
      </c>
      <c r="K248" s="7">
        <f t="shared" si="1"/>
        <v>35523</v>
      </c>
      <c r="L248" s="7" t="s">
        <v>18</v>
      </c>
    </row>
    <row r="249" spans="1:12" ht="17">
      <c r="A249" s="2" t="s">
        <v>95</v>
      </c>
      <c r="B249" s="6">
        <v>1066535</v>
      </c>
      <c r="C249" s="3">
        <f t="shared" si="0"/>
        <v>1414</v>
      </c>
      <c r="D249" s="3">
        <v>24</v>
      </c>
      <c r="E249" s="4" t="s">
        <v>19</v>
      </c>
      <c r="F249" s="5" t="s">
        <v>15</v>
      </c>
      <c r="G249" s="5" t="s">
        <v>15</v>
      </c>
      <c r="H249" s="7" t="s">
        <v>16</v>
      </c>
      <c r="I249" s="7" t="s">
        <v>66</v>
      </c>
      <c r="J249" s="7" t="s">
        <v>1699</v>
      </c>
      <c r="K249" s="7">
        <f t="shared" si="1"/>
        <v>35551</v>
      </c>
      <c r="L249" s="7" t="s">
        <v>18</v>
      </c>
    </row>
    <row r="250" spans="1:12" ht="17">
      <c r="A250" s="2" t="s">
        <v>95</v>
      </c>
      <c r="B250" s="6">
        <v>1066579</v>
      </c>
      <c r="C250" s="3">
        <f t="shared" si="0"/>
        <v>1370</v>
      </c>
      <c r="D250" s="3">
        <v>24</v>
      </c>
      <c r="E250" s="4" t="s">
        <v>19</v>
      </c>
      <c r="F250" s="5" t="s">
        <v>15</v>
      </c>
      <c r="G250" s="5" t="s">
        <v>15</v>
      </c>
      <c r="H250" s="7" t="s">
        <v>16</v>
      </c>
      <c r="I250" s="7" t="s">
        <v>66</v>
      </c>
      <c r="J250" s="7" t="s">
        <v>1699</v>
      </c>
      <c r="K250" s="7">
        <f t="shared" si="1"/>
        <v>35595</v>
      </c>
      <c r="L250" s="7" t="s">
        <v>18</v>
      </c>
    </row>
    <row r="251" spans="1:12" ht="17">
      <c r="A251" s="2" t="s">
        <v>95</v>
      </c>
      <c r="B251" s="6">
        <v>1066607</v>
      </c>
      <c r="C251" s="3">
        <f t="shared" si="0"/>
        <v>1342</v>
      </c>
      <c r="D251" s="3">
        <v>24</v>
      </c>
      <c r="E251" s="4" t="s">
        <v>23</v>
      </c>
      <c r="F251" s="5" t="s">
        <v>15</v>
      </c>
      <c r="G251" s="5" t="s">
        <v>15</v>
      </c>
      <c r="H251" s="7" t="s">
        <v>16</v>
      </c>
      <c r="I251" s="7" t="s">
        <v>66</v>
      </c>
      <c r="J251" s="7" t="s">
        <v>1699</v>
      </c>
      <c r="K251" s="7">
        <f t="shared" si="1"/>
        <v>35623</v>
      </c>
      <c r="L251" s="7" t="s">
        <v>18</v>
      </c>
    </row>
    <row r="252" spans="1:12" ht="17">
      <c r="A252" s="2" t="s">
        <v>95</v>
      </c>
      <c r="B252" s="6">
        <v>1066635</v>
      </c>
      <c r="C252" s="3">
        <f t="shared" si="0"/>
        <v>1306</v>
      </c>
      <c r="D252" s="3">
        <v>32</v>
      </c>
      <c r="E252" s="4" t="s">
        <v>115</v>
      </c>
      <c r="F252" s="5" t="s">
        <v>15</v>
      </c>
      <c r="G252" s="5" t="s">
        <v>15</v>
      </c>
      <c r="H252" s="7" t="s">
        <v>16</v>
      </c>
      <c r="I252" s="7" t="s">
        <v>66</v>
      </c>
      <c r="J252" s="7" t="s">
        <v>1699</v>
      </c>
      <c r="K252" s="7">
        <f t="shared" si="1"/>
        <v>35659</v>
      </c>
      <c r="L252" s="7" t="s">
        <v>18</v>
      </c>
    </row>
    <row r="253" spans="1:12" ht="17">
      <c r="A253" s="2" t="s">
        <v>95</v>
      </c>
      <c r="B253" s="6">
        <v>1066672</v>
      </c>
      <c r="C253" s="3">
        <f t="shared" si="0"/>
        <v>1277</v>
      </c>
      <c r="D253" s="3">
        <v>24</v>
      </c>
      <c r="E253" s="4" t="s">
        <v>34</v>
      </c>
      <c r="F253" s="5" t="s">
        <v>15</v>
      </c>
      <c r="G253" s="5" t="s">
        <v>15</v>
      </c>
      <c r="H253" s="7" t="s">
        <v>16</v>
      </c>
      <c r="I253" s="7" t="s">
        <v>66</v>
      </c>
      <c r="J253" s="7" t="s">
        <v>1699</v>
      </c>
      <c r="K253" s="7">
        <f t="shared" si="1"/>
        <v>35688</v>
      </c>
      <c r="L253" s="7" t="s">
        <v>18</v>
      </c>
    </row>
    <row r="254" spans="1:12" ht="17">
      <c r="A254" s="2" t="s">
        <v>95</v>
      </c>
      <c r="B254" s="6">
        <v>1066701</v>
      </c>
      <c r="C254" s="3">
        <f t="shared" si="0"/>
        <v>1248</v>
      </c>
      <c r="D254" s="3">
        <v>24</v>
      </c>
      <c r="E254" s="4" t="s">
        <v>19</v>
      </c>
      <c r="F254" s="5" t="s">
        <v>15</v>
      </c>
      <c r="G254" s="5" t="s">
        <v>15</v>
      </c>
      <c r="H254" s="7" t="s">
        <v>16</v>
      </c>
      <c r="I254" s="7" t="s">
        <v>66</v>
      </c>
      <c r="J254" s="7" t="s">
        <v>1699</v>
      </c>
      <c r="K254" s="7">
        <f t="shared" si="1"/>
        <v>35717</v>
      </c>
      <c r="L254" s="7" t="s">
        <v>18</v>
      </c>
    </row>
    <row r="255" spans="1:12" ht="17">
      <c r="A255" s="2" t="s">
        <v>95</v>
      </c>
      <c r="B255" s="6">
        <v>1066729</v>
      </c>
      <c r="C255" s="3">
        <f t="shared" ref="C255:C280" si="2">1067971-(B255+D255)+2</f>
        <v>1219</v>
      </c>
      <c r="D255" s="3">
        <v>25</v>
      </c>
      <c r="E255" s="4" t="s">
        <v>116</v>
      </c>
      <c r="F255" s="5" t="s">
        <v>15</v>
      </c>
      <c r="G255" s="5" t="s">
        <v>15</v>
      </c>
      <c r="H255" s="7" t="s">
        <v>16</v>
      </c>
      <c r="I255" s="7" t="s">
        <v>66</v>
      </c>
      <c r="J255" s="7" t="s">
        <v>1699</v>
      </c>
      <c r="K255" s="7">
        <f t="shared" si="1"/>
        <v>35746</v>
      </c>
      <c r="L255" s="7" t="s">
        <v>18</v>
      </c>
    </row>
    <row r="256" spans="1:12" ht="17">
      <c r="A256" s="2" t="s">
        <v>95</v>
      </c>
      <c r="B256" s="6">
        <v>1066758</v>
      </c>
      <c r="C256" s="3">
        <f t="shared" si="2"/>
        <v>1189</v>
      </c>
      <c r="D256" s="3">
        <v>26</v>
      </c>
      <c r="E256" s="4" t="s">
        <v>117</v>
      </c>
      <c r="F256" s="5" t="s">
        <v>15</v>
      </c>
      <c r="G256" s="5" t="s">
        <v>15</v>
      </c>
      <c r="H256" s="7" t="s">
        <v>16</v>
      </c>
      <c r="I256" s="7" t="s">
        <v>66</v>
      </c>
      <c r="J256" s="7" t="s">
        <v>1699</v>
      </c>
      <c r="K256" s="7">
        <f>36965-C256</f>
        <v>35776</v>
      </c>
      <c r="L256" s="7" t="s">
        <v>18</v>
      </c>
    </row>
    <row r="257" spans="1:12" ht="17">
      <c r="A257" s="2" t="s">
        <v>95</v>
      </c>
      <c r="B257" s="6">
        <v>1066788</v>
      </c>
      <c r="C257" s="3">
        <f t="shared" si="2"/>
        <v>1140</v>
      </c>
      <c r="D257" s="3">
        <v>45</v>
      </c>
      <c r="E257" s="4" t="s">
        <v>72</v>
      </c>
      <c r="F257" s="5" t="s">
        <v>15</v>
      </c>
      <c r="G257" s="5" t="s">
        <v>15</v>
      </c>
      <c r="H257" s="7" t="s">
        <v>16</v>
      </c>
      <c r="I257" s="7" t="s">
        <v>66</v>
      </c>
      <c r="J257" s="7" t="s">
        <v>1699</v>
      </c>
      <c r="K257" s="7">
        <f t="shared" si="1"/>
        <v>35825</v>
      </c>
      <c r="L257" s="7" t="s">
        <v>18</v>
      </c>
    </row>
    <row r="258" spans="1:12" ht="17">
      <c r="A258" s="2" t="s">
        <v>95</v>
      </c>
      <c r="B258" s="6">
        <v>1066859</v>
      </c>
      <c r="C258" s="3">
        <f t="shared" si="2"/>
        <v>1069</v>
      </c>
      <c r="D258" s="3">
        <v>45</v>
      </c>
      <c r="E258" s="4" t="s">
        <v>58</v>
      </c>
      <c r="F258" s="5" t="s">
        <v>15</v>
      </c>
      <c r="G258" s="5" t="s">
        <v>15</v>
      </c>
      <c r="H258" s="7" t="s">
        <v>16</v>
      </c>
      <c r="I258" s="7" t="s">
        <v>66</v>
      </c>
      <c r="J258" s="7" t="s">
        <v>1699</v>
      </c>
      <c r="K258" s="7">
        <f t="shared" si="1"/>
        <v>35896</v>
      </c>
      <c r="L258" s="7" t="s">
        <v>18</v>
      </c>
    </row>
    <row r="259" spans="1:12" ht="17">
      <c r="A259" s="2" t="s">
        <v>95</v>
      </c>
      <c r="B259" s="6">
        <v>1066915</v>
      </c>
      <c r="C259" s="3">
        <f t="shared" si="2"/>
        <v>1034</v>
      </c>
      <c r="D259" s="3">
        <v>24</v>
      </c>
      <c r="E259" s="4" t="s">
        <v>35</v>
      </c>
      <c r="F259" s="5" t="s">
        <v>15</v>
      </c>
      <c r="G259" s="5" t="s">
        <v>15</v>
      </c>
      <c r="H259" s="7" t="s">
        <v>16</v>
      </c>
      <c r="I259" s="7" t="s">
        <v>66</v>
      </c>
      <c r="J259" s="7" t="s">
        <v>1699</v>
      </c>
      <c r="K259" s="7">
        <f t="shared" ref="K259:K279" si="3">36965-C259</f>
        <v>35931</v>
      </c>
      <c r="L259" s="7" t="s">
        <v>18</v>
      </c>
    </row>
    <row r="260" spans="1:12" ht="17">
      <c r="A260" s="2" t="s">
        <v>95</v>
      </c>
      <c r="B260" s="6">
        <v>1066957</v>
      </c>
      <c r="C260" s="3">
        <f t="shared" si="2"/>
        <v>971</v>
      </c>
      <c r="D260" s="3">
        <v>45</v>
      </c>
      <c r="E260" s="4" t="s">
        <v>118</v>
      </c>
      <c r="F260" s="5" t="s">
        <v>15</v>
      </c>
      <c r="G260" s="5" t="s">
        <v>15</v>
      </c>
      <c r="H260" s="7" t="s">
        <v>16</v>
      </c>
      <c r="I260" s="7" t="s">
        <v>66</v>
      </c>
      <c r="J260" s="7" t="s">
        <v>1699</v>
      </c>
      <c r="K260" s="7">
        <f t="shared" si="3"/>
        <v>35994</v>
      </c>
      <c r="L260" s="7" t="s">
        <v>18</v>
      </c>
    </row>
    <row r="261" spans="1:12" ht="17">
      <c r="A261" s="2" t="s">
        <v>95</v>
      </c>
      <c r="B261" s="6">
        <v>1067006</v>
      </c>
      <c r="C261" s="3">
        <f t="shared" si="2"/>
        <v>943</v>
      </c>
      <c r="D261" s="3">
        <v>24</v>
      </c>
      <c r="E261" s="4" t="s">
        <v>20</v>
      </c>
      <c r="F261" s="5" t="s">
        <v>15</v>
      </c>
      <c r="G261" s="5" t="s">
        <v>15</v>
      </c>
      <c r="H261" s="7" t="s">
        <v>16</v>
      </c>
      <c r="I261" s="7" t="s">
        <v>66</v>
      </c>
      <c r="J261" s="7" t="s">
        <v>1699</v>
      </c>
      <c r="K261" s="7">
        <f t="shared" si="3"/>
        <v>36022</v>
      </c>
      <c r="L261" s="7" t="s">
        <v>18</v>
      </c>
    </row>
    <row r="262" spans="1:12" ht="17">
      <c r="A262" s="2" t="s">
        <v>95</v>
      </c>
      <c r="B262" s="6">
        <v>1067061</v>
      </c>
      <c r="C262" s="3">
        <f t="shared" si="2"/>
        <v>888</v>
      </c>
      <c r="D262" s="3">
        <v>24</v>
      </c>
      <c r="E262" s="4" t="s">
        <v>34</v>
      </c>
      <c r="F262" s="5" t="s">
        <v>15</v>
      </c>
      <c r="G262" s="5" t="s">
        <v>15</v>
      </c>
      <c r="H262" s="7" t="s">
        <v>16</v>
      </c>
      <c r="I262" s="7" t="s">
        <v>66</v>
      </c>
      <c r="J262" s="7" t="s">
        <v>1699</v>
      </c>
      <c r="K262" s="7">
        <f t="shared" si="3"/>
        <v>36077</v>
      </c>
      <c r="L262" s="7" t="s">
        <v>18</v>
      </c>
    </row>
    <row r="263" spans="1:12" ht="17">
      <c r="A263" s="2" t="s">
        <v>95</v>
      </c>
      <c r="B263" s="6">
        <v>1067103</v>
      </c>
      <c r="C263" s="3">
        <f t="shared" si="2"/>
        <v>846</v>
      </c>
      <c r="D263" s="3">
        <v>24</v>
      </c>
      <c r="E263" s="4" t="s">
        <v>34</v>
      </c>
      <c r="F263" s="5" t="s">
        <v>15</v>
      </c>
      <c r="G263" s="5" t="s">
        <v>15</v>
      </c>
      <c r="H263" s="7" t="s">
        <v>16</v>
      </c>
      <c r="I263" s="7" t="s">
        <v>66</v>
      </c>
      <c r="J263" s="7" t="s">
        <v>1699</v>
      </c>
      <c r="K263" s="7">
        <f t="shared" si="3"/>
        <v>36119</v>
      </c>
      <c r="L263" s="7" t="s">
        <v>18</v>
      </c>
    </row>
    <row r="264" spans="1:12" ht="17">
      <c r="A264" s="2" t="s">
        <v>95</v>
      </c>
      <c r="B264" s="6">
        <v>1067138</v>
      </c>
      <c r="C264" s="3">
        <f t="shared" si="2"/>
        <v>811</v>
      </c>
      <c r="D264" s="3">
        <v>24</v>
      </c>
      <c r="E264" s="4" t="s">
        <v>34</v>
      </c>
      <c r="F264" s="5" t="s">
        <v>15</v>
      </c>
      <c r="G264" s="5" t="s">
        <v>15</v>
      </c>
      <c r="H264" s="7" t="s">
        <v>16</v>
      </c>
      <c r="I264" s="7" t="s">
        <v>66</v>
      </c>
      <c r="J264" s="7" t="s">
        <v>1699</v>
      </c>
      <c r="K264" s="7">
        <f t="shared" si="3"/>
        <v>36154</v>
      </c>
      <c r="L264" s="7" t="s">
        <v>18</v>
      </c>
    </row>
    <row r="265" spans="1:12" ht="17">
      <c r="A265" s="2" t="s">
        <v>95</v>
      </c>
      <c r="B265" s="6">
        <v>1067182</v>
      </c>
      <c r="C265" s="3">
        <f t="shared" si="2"/>
        <v>767</v>
      </c>
      <c r="D265" s="3">
        <v>24</v>
      </c>
      <c r="E265" s="4" t="s">
        <v>19</v>
      </c>
      <c r="F265" s="5" t="s">
        <v>15</v>
      </c>
      <c r="G265" s="5" t="s">
        <v>15</v>
      </c>
      <c r="H265" s="7" t="s">
        <v>16</v>
      </c>
      <c r="I265" s="7" t="s">
        <v>66</v>
      </c>
      <c r="J265" s="7" t="s">
        <v>1699</v>
      </c>
      <c r="K265" s="7">
        <f t="shared" si="3"/>
        <v>36198</v>
      </c>
      <c r="L265" s="7" t="s">
        <v>18</v>
      </c>
    </row>
    <row r="266" spans="1:12" ht="17">
      <c r="A266" s="2" t="s">
        <v>95</v>
      </c>
      <c r="B266" s="6">
        <v>1067210</v>
      </c>
      <c r="C266" s="3">
        <f t="shared" si="2"/>
        <v>737</v>
      </c>
      <c r="D266" s="3">
        <v>26</v>
      </c>
      <c r="E266" s="4" t="s">
        <v>119</v>
      </c>
      <c r="F266" s="5" t="s">
        <v>15</v>
      </c>
      <c r="G266" s="5" t="s">
        <v>15</v>
      </c>
      <c r="H266" s="7" t="s">
        <v>16</v>
      </c>
      <c r="I266" s="7" t="s">
        <v>66</v>
      </c>
      <c r="J266" s="7" t="s">
        <v>1699</v>
      </c>
      <c r="K266" s="7">
        <f t="shared" si="3"/>
        <v>36228</v>
      </c>
      <c r="L266" s="7" t="s">
        <v>18</v>
      </c>
    </row>
    <row r="267" spans="1:12" ht="17">
      <c r="A267" s="2" t="s">
        <v>95</v>
      </c>
      <c r="B267" s="6">
        <v>1067248</v>
      </c>
      <c r="C267" s="3">
        <f t="shared" si="2"/>
        <v>701</v>
      </c>
      <c r="D267" s="3">
        <v>24</v>
      </c>
      <c r="E267" s="4" t="s">
        <v>19</v>
      </c>
      <c r="F267" s="5" t="s">
        <v>15</v>
      </c>
      <c r="G267" s="5" t="s">
        <v>15</v>
      </c>
      <c r="H267" s="7" t="s">
        <v>16</v>
      </c>
      <c r="I267" s="7" t="s">
        <v>66</v>
      </c>
      <c r="J267" s="7" t="s">
        <v>1699</v>
      </c>
      <c r="K267" s="7">
        <f t="shared" si="3"/>
        <v>36264</v>
      </c>
      <c r="L267" s="7" t="s">
        <v>18</v>
      </c>
    </row>
    <row r="268" spans="1:12" ht="17">
      <c r="A268" s="2" t="s">
        <v>95</v>
      </c>
      <c r="B268" s="6">
        <v>1067285</v>
      </c>
      <c r="C268" s="3">
        <f t="shared" si="2"/>
        <v>664</v>
      </c>
      <c r="D268" s="3">
        <v>24</v>
      </c>
      <c r="E268" s="4" t="s">
        <v>19</v>
      </c>
      <c r="F268" s="5" t="s">
        <v>15</v>
      </c>
      <c r="G268" s="5" t="s">
        <v>15</v>
      </c>
      <c r="H268" s="7" t="s">
        <v>16</v>
      </c>
      <c r="I268" s="7" t="s">
        <v>66</v>
      </c>
      <c r="J268" s="7" t="s">
        <v>1699</v>
      </c>
      <c r="K268" s="7">
        <f t="shared" si="3"/>
        <v>36301</v>
      </c>
      <c r="L268" s="7" t="s">
        <v>18</v>
      </c>
    </row>
    <row r="269" spans="1:12" ht="17">
      <c r="A269" s="2" t="s">
        <v>95</v>
      </c>
      <c r="B269" s="6">
        <v>1067320</v>
      </c>
      <c r="C269" s="3">
        <f t="shared" si="2"/>
        <v>627</v>
      </c>
      <c r="D269" s="3">
        <v>26</v>
      </c>
      <c r="E269" s="4" t="s">
        <v>120</v>
      </c>
      <c r="F269" s="5" t="s">
        <v>15</v>
      </c>
      <c r="G269" s="5" t="s">
        <v>15</v>
      </c>
      <c r="H269" s="7" t="s">
        <v>16</v>
      </c>
      <c r="I269" s="7" t="s">
        <v>66</v>
      </c>
      <c r="J269" s="7" t="s">
        <v>1699</v>
      </c>
      <c r="K269" s="7">
        <f t="shared" si="3"/>
        <v>36338</v>
      </c>
      <c r="L269" s="7" t="s">
        <v>18</v>
      </c>
    </row>
    <row r="270" spans="1:12" ht="17">
      <c r="A270" s="2" t="s">
        <v>95</v>
      </c>
      <c r="B270" s="6">
        <v>1067350</v>
      </c>
      <c r="C270" s="3">
        <f t="shared" si="2"/>
        <v>599</v>
      </c>
      <c r="D270" s="3">
        <v>24</v>
      </c>
      <c r="E270" s="4" t="s">
        <v>20</v>
      </c>
      <c r="F270" s="5" t="s">
        <v>15</v>
      </c>
      <c r="G270" s="5" t="s">
        <v>15</v>
      </c>
      <c r="H270" s="7" t="s">
        <v>16</v>
      </c>
      <c r="I270" s="7" t="s">
        <v>66</v>
      </c>
      <c r="J270" s="7" t="s">
        <v>1699</v>
      </c>
      <c r="K270" s="7">
        <f t="shared" si="3"/>
        <v>36366</v>
      </c>
      <c r="L270" s="7" t="s">
        <v>18</v>
      </c>
    </row>
    <row r="271" spans="1:12" ht="17">
      <c r="A271" s="2" t="s">
        <v>95</v>
      </c>
      <c r="B271" s="6">
        <v>1067378</v>
      </c>
      <c r="C271" s="3">
        <f t="shared" si="2"/>
        <v>571</v>
      </c>
      <c r="D271" s="3">
        <v>24</v>
      </c>
      <c r="E271" s="4" t="s">
        <v>20</v>
      </c>
      <c r="F271" s="5" t="s">
        <v>15</v>
      </c>
      <c r="G271" s="5" t="s">
        <v>15</v>
      </c>
      <c r="H271" s="7" t="s">
        <v>16</v>
      </c>
      <c r="I271" s="7" t="s">
        <v>66</v>
      </c>
      <c r="J271" s="7" t="s">
        <v>1699</v>
      </c>
      <c r="K271" s="7">
        <f t="shared" si="3"/>
        <v>36394</v>
      </c>
      <c r="L271" s="7" t="s">
        <v>18</v>
      </c>
    </row>
    <row r="272" spans="1:12" ht="17">
      <c r="A272" s="2" t="s">
        <v>95</v>
      </c>
      <c r="B272" s="6">
        <v>1067413</v>
      </c>
      <c r="C272" s="3">
        <f t="shared" si="2"/>
        <v>536</v>
      </c>
      <c r="D272" s="3">
        <v>24</v>
      </c>
      <c r="E272" s="4" t="s">
        <v>23</v>
      </c>
      <c r="F272" s="5" t="s">
        <v>15</v>
      </c>
      <c r="G272" s="5" t="s">
        <v>15</v>
      </c>
      <c r="H272" s="7" t="s">
        <v>16</v>
      </c>
      <c r="I272" s="7" t="s">
        <v>66</v>
      </c>
      <c r="J272" s="7" t="s">
        <v>1699</v>
      </c>
      <c r="K272" s="7">
        <f t="shared" si="3"/>
        <v>36429</v>
      </c>
      <c r="L272" s="7" t="s">
        <v>18</v>
      </c>
    </row>
    <row r="273" spans="1:12" ht="17">
      <c r="A273" s="2" t="s">
        <v>95</v>
      </c>
      <c r="B273" s="6">
        <v>1067462</v>
      </c>
      <c r="C273" s="3">
        <f t="shared" si="2"/>
        <v>466</v>
      </c>
      <c r="D273" s="3">
        <v>45</v>
      </c>
      <c r="E273" s="4" t="s">
        <v>24</v>
      </c>
      <c r="F273" s="5" t="s">
        <v>15</v>
      </c>
      <c r="G273" s="5" t="s">
        <v>15</v>
      </c>
      <c r="H273" s="7" t="s">
        <v>16</v>
      </c>
      <c r="I273" s="7" t="s">
        <v>66</v>
      </c>
      <c r="J273" s="7" t="s">
        <v>1699</v>
      </c>
      <c r="K273" s="7">
        <f t="shared" si="3"/>
        <v>36499</v>
      </c>
      <c r="L273" s="7" t="s">
        <v>18</v>
      </c>
    </row>
    <row r="274" spans="1:12" ht="17">
      <c r="A274" s="2" t="s">
        <v>95</v>
      </c>
      <c r="B274" s="6">
        <v>1067526</v>
      </c>
      <c r="C274" s="3">
        <f t="shared" si="2"/>
        <v>423</v>
      </c>
      <c r="D274" s="3">
        <v>24</v>
      </c>
      <c r="E274" s="4" t="s">
        <v>34</v>
      </c>
      <c r="F274" s="5" t="s">
        <v>15</v>
      </c>
      <c r="G274" s="5" t="s">
        <v>15</v>
      </c>
      <c r="H274" s="7" t="s">
        <v>16</v>
      </c>
      <c r="I274" s="7" t="s">
        <v>66</v>
      </c>
      <c r="J274" s="7" t="s">
        <v>1699</v>
      </c>
      <c r="K274" s="7">
        <f t="shared" si="3"/>
        <v>36542</v>
      </c>
      <c r="L274" s="7" t="s">
        <v>18</v>
      </c>
    </row>
    <row r="275" spans="1:12" ht="17">
      <c r="A275" s="2" t="s">
        <v>95</v>
      </c>
      <c r="B275" s="6">
        <v>1067570</v>
      </c>
      <c r="C275" s="3">
        <f t="shared" si="2"/>
        <v>358</v>
      </c>
      <c r="D275" s="3">
        <v>45</v>
      </c>
      <c r="E275" s="4" t="s">
        <v>121</v>
      </c>
      <c r="F275" s="5" t="s">
        <v>15</v>
      </c>
      <c r="G275" s="5" t="s">
        <v>15</v>
      </c>
      <c r="H275" s="7" t="s">
        <v>16</v>
      </c>
      <c r="I275" s="7" t="s">
        <v>66</v>
      </c>
      <c r="J275" s="7" t="s">
        <v>1699</v>
      </c>
      <c r="K275" s="7">
        <f t="shared" si="3"/>
        <v>36607</v>
      </c>
      <c r="L275" s="7" t="s">
        <v>18</v>
      </c>
    </row>
    <row r="276" spans="1:12" ht="17">
      <c r="A276" s="2" t="s">
        <v>95</v>
      </c>
      <c r="B276" s="6">
        <v>1067619</v>
      </c>
      <c r="C276" s="3">
        <f t="shared" si="2"/>
        <v>309</v>
      </c>
      <c r="D276" s="3">
        <v>45</v>
      </c>
      <c r="E276" s="4" t="s">
        <v>103</v>
      </c>
      <c r="F276" s="5" t="s">
        <v>15</v>
      </c>
      <c r="G276" s="5" t="s">
        <v>15</v>
      </c>
      <c r="H276" s="7" t="s">
        <v>16</v>
      </c>
      <c r="I276" s="7" t="s">
        <v>66</v>
      </c>
      <c r="J276" s="7" t="s">
        <v>1699</v>
      </c>
      <c r="K276" s="7">
        <f t="shared" si="3"/>
        <v>36656</v>
      </c>
      <c r="L276" s="7" t="s">
        <v>18</v>
      </c>
    </row>
    <row r="277" spans="1:12" ht="17">
      <c r="A277" s="2" t="s">
        <v>95</v>
      </c>
      <c r="B277" s="6">
        <v>1067689</v>
      </c>
      <c r="C277" s="3">
        <f t="shared" si="2"/>
        <v>260</v>
      </c>
      <c r="D277" s="3">
        <v>24</v>
      </c>
      <c r="E277" s="4" t="s">
        <v>23</v>
      </c>
      <c r="F277" s="5" t="s">
        <v>15</v>
      </c>
      <c r="G277" s="5" t="s">
        <v>15</v>
      </c>
      <c r="H277" s="7" t="s">
        <v>16</v>
      </c>
      <c r="I277" s="7" t="s">
        <v>66</v>
      </c>
      <c r="J277" s="7" t="s">
        <v>1699</v>
      </c>
      <c r="K277" s="7">
        <f t="shared" si="3"/>
        <v>36705</v>
      </c>
      <c r="L277" s="7" t="s">
        <v>18</v>
      </c>
    </row>
    <row r="278" spans="1:12" ht="17">
      <c r="A278" s="2" t="s">
        <v>95</v>
      </c>
      <c r="B278" s="6">
        <v>1067738</v>
      </c>
      <c r="C278" s="3">
        <f t="shared" si="2"/>
        <v>211</v>
      </c>
      <c r="D278" s="3">
        <v>24</v>
      </c>
      <c r="E278" s="4" t="s">
        <v>19</v>
      </c>
      <c r="F278" s="5" t="s">
        <v>15</v>
      </c>
      <c r="G278" s="5" t="s">
        <v>15</v>
      </c>
      <c r="H278" s="7" t="s">
        <v>16</v>
      </c>
      <c r="I278" s="7" t="s">
        <v>66</v>
      </c>
      <c r="J278" s="7" t="s">
        <v>1699</v>
      </c>
      <c r="K278" s="7">
        <f>36965-C278</f>
        <v>36754</v>
      </c>
      <c r="L278" s="7" t="s">
        <v>18</v>
      </c>
    </row>
    <row r="279" spans="1:12" ht="17">
      <c r="A279" s="2" t="s">
        <v>95</v>
      </c>
      <c r="B279" s="6">
        <v>1067786</v>
      </c>
      <c r="C279" s="3">
        <f t="shared" si="2"/>
        <v>149</v>
      </c>
      <c r="D279" s="3">
        <v>38</v>
      </c>
      <c r="E279" s="4" t="s">
        <v>122</v>
      </c>
      <c r="F279" s="5" t="s">
        <v>15</v>
      </c>
      <c r="G279" s="5" t="s">
        <v>15</v>
      </c>
      <c r="H279" s="7" t="s">
        <v>16</v>
      </c>
      <c r="I279" s="7" t="s">
        <v>66</v>
      </c>
      <c r="J279" s="7" t="s">
        <v>1699</v>
      </c>
      <c r="K279" s="7">
        <f t="shared" si="3"/>
        <v>36816</v>
      </c>
      <c r="L279" s="7" t="s">
        <v>18</v>
      </c>
    </row>
    <row r="280" spans="1:12" ht="17">
      <c r="A280" s="2" t="s">
        <v>95</v>
      </c>
      <c r="B280" s="6">
        <v>1067896</v>
      </c>
      <c r="C280" s="3">
        <f t="shared" si="2"/>
        <v>53</v>
      </c>
      <c r="D280" s="3">
        <v>24</v>
      </c>
      <c r="E280" s="4" t="s">
        <v>123</v>
      </c>
      <c r="F280" s="5" t="s">
        <v>15</v>
      </c>
      <c r="G280" s="5" t="s">
        <v>15</v>
      </c>
      <c r="H280" s="7" t="s">
        <v>16</v>
      </c>
      <c r="I280" s="7" t="s">
        <v>66</v>
      </c>
      <c r="J280" s="7" t="s">
        <v>1699</v>
      </c>
      <c r="K280" s="7">
        <f>36965-C280</f>
        <v>36912</v>
      </c>
      <c r="L280" s="7" t="s">
        <v>18</v>
      </c>
    </row>
    <row r="281" spans="1:12" ht="17">
      <c r="A281" s="2">
        <v>4</v>
      </c>
      <c r="B281" s="3">
        <v>7412</v>
      </c>
      <c r="C281" s="3"/>
      <c r="D281" s="3">
        <v>34</v>
      </c>
      <c r="E281" s="4" t="s">
        <v>12</v>
      </c>
      <c r="F281" s="5" t="s">
        <v>15</v>
      </c>
      <c r="G281" s="55"/>
      <c r="H281" s="52" t="s">
        <v>16</v>
      </c>
      <c r="I281" s="52" t="s">
        <v>1486</v>
      </c>
      <c r="J281" s="52" t="s">
        <v>1698</v>
      </c>
      <c r="K281" s="52">
        <v>21294</v>
      </c>
      <c r="L281" s="52" t="s">
        <v>18</v>
      </c>
    </row>
    <row r="282" spans="1:12" ht="17">
      <c r="A282" s="2">
        <v>4</v>
      </c>
      <c r="B282" s="3">
        <v>49562</v>
      </c>
      <c r="C282" s="3"/>
      <c r="D282" s="3">
        <v>15</v>
      </c>
      <c r="E282" s="4" t="s">
        <v>124</v>
      </c>
      <c r="F282" s="5"/>
      <c r="G282" s="55"/>
      <c r="H282" s="3" t="s">
        <v>40</v>
      </c>
      <c r="I282" s="3" t="s">
        <v>125</v>
      </c>
      <c r="J282" s="7" t="s">
        <v>1699</v>
      </c>
      <c r="K282" s="7">
        <v>0</v>
      </c>
      <c r="L282" s="7" t="s">
        <v>18</v>
      </c>
    </row>
    <row r="283" spans="1:12" ht="17">
      <c r="A283" s="2">
        <v>4</v>
      </c>
      <c r="B283" s="3">
        <v>950226</v>
      </c>
      <c r="C283" s="3"/>
      <c r="D283" s="3">
        <v>30</v>
      </c>
      <c r="E283" s="4" t="s">
        <v>126</v>
      </c>
      <c r="F283" s="5"/>
      <c r="G283" s="5"/>
      <c r="H283" s="7" t="s">
        <v>40</v>
      </c>
      <c r="I283" s="7" t="s">
        <v>127</v>
      </c>
      <c r="J283" s="7" t="s">
        <v>1699</v>
      </c>
      <c r="K283" s="7">
        <v>0</v>
      </c>
      <c r="L283" s="7" t="s">
        <v>18</v>
      </c>
    </row>
    <row r="284" spans="1:12" ht="17">
      <c r="A284" s="2">
        <v>4</v>
      </c>
      <c r="B284" s="3">
        <v>950351</v>
      </c>
      <c r="C284" s="3"/>
      <c r="D284" s="3">
        <v>30</v>
      </c>
      <c r="E284" s="4" t="s">
        <v>128</v>
      </c>
      <c r="F284" s="5"/>
      <c r="G284" s="5"/>
      <c r="H284" s="7" t="s">
        <v>40</v>
      </c>
      <c r="I284" s="7" t="s">
        <v>127</v>
      </c>
      <c r="J284" s="7" t="s">
        <v>1699</v>
      </c>
      <c r="K284" s="7">
        <v>0</v>
      </c>
      <c r="L284" s="7" t="s">
        <v>18</v>
      </c>
    </row>
    <row r="285" spans="1:12" ht="17">
      <c r="A285" s="2">
        <v>4</v>
      </c>
      <c r="B285" s="3">
        <v>962123</v>
      </c>
      <c r="C285" s="3"/>
      <c r="D285" s="3">
        <v>31</v>
      </c>
      <c r="E285" s="4" t="s">
        <v>129</v>
      </c>
      <c r="F285" s="5"/>
      <c r="G285" s="5" t="s">
        <v>15</v>
      </c>
      <c r="H285" s="7" t="s">
        <v>40</v>
      </c>
      <c r="I285" s="7" t="s">
        <v>130</v>
      </c>
      <c r="J285" s="7" t="s">
        <v>1699</v>
      </c>
      <c r="K285" s="7">
        <v>0</v>
      </c>
      <c r="L285" s="7" t="s">
        <v>18</v>
      </c>
    </row>
    <row r="286" spans="1:12" ht="17">
      <c r="A286" s="2">
        <v>4</v>
      </c>
      <c r="B286" s="3">
        <v>962250</v>
      </c>
      <c r="C286" s="3"/>
      <c r="D286" s="3">
        <v>29</v>
      </c>
      <c r="E286" s="4" t="s">
        <v>131</v>
      </c>
      <c r="F286" s="5"/>
      <c r="G286" s="5" t="s">
        <v>15</v>
      </c>
      <c r="H286" s="7" t="s">
        <v>40</v>
      </c>
      <c r="I286" s="7" t="s">
        <v>130</v>
      </c>
      <c r="J286" s="7" t="s">
        <v>1699</v>
      </c>
      <c r="K286" s="7">
        <v>0</v>
      </c>
      <c r="L286" s="7" t="s">
        <v>18</v>
      </c>
    </row>
    <row r="287" spans="1:12" ht="17">
      <c r="A287" s="2">
        <v>4</v>
      </c>
      <c r="B287" s="3">
        <v>1159576</v>
      </c>
      <c r="C287" s="3"/>
      <c r="D287" s="3">
        <v>26</v>
      </c>
      <c r="E287" s="4" t="s">
        <v>132</v>
      </c>
      <c r="F287" s="5"/>
      <c r="G287" s="5"/>
      <c r="H287" s="7" t="s">
        <v>40</v>
      </c>
      <c r="I287" s="7" t="s">
        <v>133</v>
      </c>
      <c r="J287" s="7" t="s">
        <v>1698</v>
      </c>
      <c r="K287" s="7">
        <v>0</v>
      </c>
      <c r="L287" s="7" t="s">
        <v>18</v>
      </c>
    </row>
    <row r="288" spans="1:12" ht="17">
      <c r="A288" s="2">
        <v>4</v>
      </c>
      <c r="B288" s="3">
        <v>1199806</v>
      </c>
      <c r="C288" s="3"/>
      <c r="D288" s="3">
        <v>45</v>
      </c>
      <c r="E288" s="4" t="s">
        <v>76</v>
      </c>
      <c r="F288" s="5" t="s">
        <v>15</v>
      </c>
      <c r="G288" s="5" t="s">
        <v>15</v>
      </c>
      <c r="H288" s="52" t="s">
        <v>16</v>
      </c>
      <c r="I288" s="52" t="s">
        <v>140</v>
      </c>
      <c r="J288" s="52" t="s">
        <v>1699</v>
      </c>
      <c r="K288" s="52">
        <v>19580</v>
      </c>
      <c r="L288" s="52" t="s">
        <v>18</v>
      </c>
    </row>
    <row r="289" spans="1:12" ht="17">
      <c r="A289" s="2">
        <v>4</v>
      </c>
      <c r="B289" s="3">
        <v>1199883</v>
      </c>
      <c r="C289" s="3"/>
      <c r="D289" s="3">
        <v>24</v>
      </c>
      <c r="E289" s="4" t="s">
        <v>35</v>
      </c>
      <c r="F289" s="5" t="s">
        <v>15</v>
      </c>
      <c r="G289" s="5" t="s">
        <v>15</v>
      </c>
      <c r="H289" s="52" t="s">
        <v>16</v>
      </c>
      <c r="I289" s="52" t="s">
        <v>140</v>
      </c>
      <c r="J289" s="52" t="s">
        <v>1699</v>
      </c>
      <c r="K289" s="52">
        <v>19657</v>
      </c>
      <c r="L289" s="52" t="s">
        <v>18</v>
      </c>
    </row>
    <row r="290" spans="1:12" ht="17">
      <c r="A290" s="2">
        <v>4</v>
      </c>
      <c r="B290" s="3">
        <v>1199924</v>
      </c>
      <c r="C290" s="3"/>
      <c r="D290" s="3">
        <v>24</v>
      </c>
      <c r="E290" s="4" t="s">
        <v>20</v>
      </c>
      <c r="F290" s="5" t="s">
        <v>15</v>
      </c>
      <c r="G290" s="5" t="s">
        <v>15</v>
      </c>
      <c r="H290" s="52" t="s">
        <v>16</v>
      </c>
      <c r="I290" s="52" t="s">
        <v>140</v>
      </c>
      <c r="J290" s="52" t="s">
        <v>1699</v>
      </c>
      <c r="K290" s="52">
        <v>19698</v>
      </c>
      <c r="L290" s="52" t="s">
        <v>18</v>
      </c>
    </row>
    <row r="291" spans="1:12" ht="17">
      <c r="A291" s="2">
        <v>4</v>
      </c>
      <c r="B291" s="3">
        <v>1199952</v>
      </c>
      <c r="C291" s="3"/>
      <c r="D291" s="3">
        <v>45</v>
      </c>
      <c r="E291" s="4" t="s">
        <v>134</v>
      </c>
      <c r="F291" s="5" t="s">
        <v>15</v>
      </c>
      <c r="G291" s="5" t="s">
        <v>15</v>
      </c>
      <c r="H291" s="52" t="s">
        <v>16</v>
      </c>
      <c r="I291" s="52" t="s">
        <v>140</v>
      </c>
      <c r="J291" s="52" t="s">
        <v>1699</v>
      </c>
      <c r="K291" s="52">
        <v>19726</v>
      </c>
      <c r="L291" s="52" t="s">
        <v>18</v>
      </c>
    </row>
    <row r="292" spans="1:12" ht="17">
      <c r="A292" s="2">
        <v>4</v>
      </c>
      <c r="B292" s="3">
        <v>1200001</v>
      </c>
      <c r="C292" s="3"/>
      <c r="D292" s="3">
        <v>24</v>
      </c>
      <c r="E292" s="4" t="s">
        <v>19</v>
      </c>
      <c r="F292" s="5" t="s">
        <v>15</v>
      </c>
      <c r="G292" s="5" t="s">
        <v>15</v>
      </c>
      <c r="H292" s="52" t="s">
        <v>16</v>
      </c>
      <c r="I292" s="52" t="s">
        <v>140</v>
      </c>
      <c r="J292" s="52" t="s">
        <v>1699</v>
      </c>
      <c r="K292" s="52">
        <v>19775</v>
      </c>
      <c r="L292" s="52" t="s">
        <v>18</v>
      </c>
    </row>
    <row r="293" spans="1:12" ht="17">
      <c r="A293" s="2">
        <v>4</v>
      </c>
      <c r="B293" s="3">
        <v>1200029</v>
      </c>
      <c r="C293" s="3"/>
      <c r="D293" s="3">
        <v>23</v>
      </c>
      <c r="E293" s="4" t="s">
        <v>135</v>
      </c>
      <c r="F293" s="5" t="s">
        <v>15</v>
      </c>
      <c r="G293" s="5" t="s">
        <v>15</v>
      </c>
      <c r="H293" s="52" t="s">
        <v>16</v>
      </c>
      <c r="I293" s="52" t="s">
        <v>140</v>
      </c>
      <c r="J293" s="52" t="s">
        <v>1699</v>
      </c>
      <c r="K293" s="52">
        <v>19803</v>
      </c>
      <c r="L293" s="52" t="s">
        <v>18</v>
      </c>
    </row>
    <row r="294" spans="1:12" ht="17">
      <c r="A294" s="2">
        <v>4</v>
      </c>
      <c r="B294" s="3">
        <v>1200056</v>
      </c>
      <c r="C294" s="3"/>
      <c r="D294" s="3">
        <v>24</v>
      </c>
      <c r="E294" s="4" t="s">
        <v>19</v>
      </c>
      <c r="F294" s="5" t="s">
        <v>15</v>
      </c>
      <c r="G294" s="5" t="s">
        <v>15</v>
      </c>
      <c r="H294" s="52" t="s">
        <v>16</v>
      </c>
      <c r="I294" s="52" t="s">
        <v>140</v>
      </c>
      <c r="J294" s="52" t="s">
        <v>1699</v>
      </c>
      <c r="K294" s="52">
        <v>19830</v>
      </c>
      <c r="L294" s="52" t="s">
        <v>18</v>
      </c>
    </row>
    <row r="295" spans="1:12" ht="17">
      <c r="A295" s="2">
        <v>4</v>
      </c>
      <c r="B295" s="3">
        <v>1200084</v>
      </c>
      <c r="C295" s="3"/>
      <c r="D295" s="3">
        <v>24</v>
      </c>
      <c r="E295" s="4" t="s">
        <v>34</v>
      </c>
      <c r="F295" s="5" t="s">
        <v>15</v>
      </c>
      <c r="G295" s="5" t="s">
        <v>15</v>
      </c>
      <c r="H295" s="52" t="s">
        <v>16</v>
      </c>
      <c r="I295" s="52" t="s">
        <v>140</v>
      </c>
      <c r="J295" s="52" t="s">
        <v>1699</v>
      </c>
      <c r="K295" s="52">
        <v>19858</v>
      </c>
      <c r="L295" s="52" t="s">
        <v>18</v>
      </c>
    </row>
    <row r="296" spans="1:12" ht="17">
      <c r="A296" s="2">
        <v>4</v>
      </c>
      <c r="B296" s="3">
        <v>1200112</v>
      </c>
      <c r="C296" s="3"/>
      <c r="D296" s="3">
        <v>31</v>
      </c>
      <c r="E296" s="4" t="s">
        <v>136</v>
      </c>
      <c r="F296" s="5" t="s">
        <v>15</v>
      </c>
      <c r="G296" s="5" t="s">
        <v>15</v>
      </c>
      <c r="H296" s="52" t="s">
        <v>16</v>
      </c>
      <c r="I296" s="52" t="s">
        <v>140</v>
      </c>
      <c r="J296" s="52" t="s">
        <v>1699</v>
      </c>
      <c r="K296" s="52">
        <v>19886</v>
      </c>
      <c r="L296" s="52" t="s">
        <v>18</v>
      </c>
    </row>
    <row r="297" spans="1:12" ht="17">
      <c r="A297" s="2">
        <v>4</v>
      </c>
      <c r="B297" s="3">
        <v>1200182</v>
      </c>
      <c r="C297" s="3"/>
      <c r="D297" s="3">
        <v>24</v>
      </c>
      <c r="E297" s="4" t="s">
        <v>19</v>
      </c>
      <c r="F297" s="5" t="s">
        <v>15</v>
      </c>
      <c r="G297" s="5" t="s">
        <v>15</v>
      </c>
      <c r="H297" s="52" t="s">
        <v>16</v>
      </c>
      <c r="I297" s="52" t="s">
        <v>140</v>
      </c>
      <c r="J297" s="52" t="s">
        <v>1699</v>
      </c>
      <c r="K297" s="52">
        <v>19956</v>
      </c>
      <c r="L297" s="52" t="s">
        <v>18</v>
      </c>
    </row>
    <row r="298" spans="1:12" ht="17">
      <c r="A298" s="2">
        <v>4</v>
      </c>
      <c r="B298" s="3">
        <v>1200245</v>
      </c>
      <c r="C298" s="3"/>
      <c r="D298" s="3">
        <v>24</v>
      </c>
      <c r="E298" s="4" t="s">
        <v>19</v>
      </c>
      <c r="F298" s="5" t="s">
        <v>15</v>
      </c>
      <c r="G298" s="5" t="s">
        <v>15</v>
      </c>
      <c r="H298" s="52" t="s">
        <v>16</v>
      </c>
      <c r="I298" s="52" t="s">
        <v>140</v>
      </c>
      <c r="J298" s="52" t="s">
        <v>1699</v>
      </c>
      <c r="K298" s="52">
        <v>20019</v>
      </c>
      <c r="L298" s="52" t="s">
        <v>18</v>
      </c>
    </row>
    <row r="299" spans="1:12" ht="17">
      <c r="A299" s="2">
        <v>4</v>
      </c>
      <c r="B299" s="3">
        <v>1200273</v>
      </c>
      <c r="C299" s="3"/>
      <c r="D299" s="3">
        <v>24</v>
      </c>
      <c r="E299" s="4" t="s">
        <v>23</v>
      </c>
      <c r="F299" s="5" t="s">
        <v>15</v>
      </c>
      <c r="G299" s="5" t="s">
        <v>15</v>
      </c>
      <c r="H299" s="52" t="s">
        <v>16</v>
      </c>
      <c r="I299" s="52" t="s">
        <v>140</v>
      </c>
      <c r="J299" s="52" t="s">
        <v>1699</v>
      </c>
      <c r="K299" s="52">
        <v>20047</v>
      </c>
      <c r="L299" s="52" t="s">
        <v>18</v>
      </c>
    </row>
    <row r="300" spans="1:12" ht="17">
      <c r="A300" s="2">
        <v>4</v>
      </c>
      <c r="B300" s="3">
        <v>1200314</v>
      </c>
      <c r="C300" s="3"/>
      <c r="D300" s="3">
        <v>30</v>
      </c>
      <c r="E300" s="4" t="s">
        <v>137</v>
      </c>
      <c r="F300" s="5" t="s">
        <v>15</v>
      </c>
      <c r="G300" s="5" t="s">
        <v>15</v>
      </c>
      <c r="H300" s="52" t="s">
        <v>16</v>
      </c>
      <c r="I300" s="52" t="s">
        <v>140</v>
      </c>
      <c r="J300" s="52" t="s">
        <v>1699</v>
      </c>
      <c r="K300" s="52">
        <v>20088</v>
      </c>
      <c r="L300" s="52" t="s">
        <v>18</v>
      </c>
    </row>
    <row r="301" spans="1:12" ht="17">
      <c r="A301" s="2">
        <v>4</v>
      </c>
      <c r="B301" s="3">
        <v>1200360</v>
      </c>
      <c r="C301" s="3"/>
      <c r="D301" s="3">
        <v>30</v>
      </c>
      <c r="E301" s="4" t="s">
        <v>86</v>
      </c>
      <c r="F301" s="5" t="s">
        <v>15</v>
      </c>
      <c r="G301" s="5" t="s">
        <v>15</v>
      </c>
      <c r="H301" s="52" t="s">
        <v>16</v>
      </c>
      <c r="I301" s="52" t="s">
        <v>140</v>
      </c>
      <c r="J301" s="52" t="s">
        <v>1699</v>
      </c>
      <c r="K301" s="52">
        <v>20134</v>
      </c>
      <c r="L301" s="52" t="s">
        <v>18</v>
      </c>
    </row>
    <row r="302" spans="1:12" ht="17">
      <c r="A302" s="2">
        <v>4</v>
      </c>
      <c r="B302" s="3">
        <v>1200407</v>
      </c>
      <c r="C302" s="3"/>
      <c r="D302" s="3">
        <v>24</v>
      </c>
      <c r="E302" s="4" t="s">
        <v>23</v>
      </c>
      <c r="F302" s="5" t="s">
        <v>15</v>
      </c>
      <c r="G302" s="5" t="s">
        <v>15</v>
      </c>
      <c r="H302" s="52" t="s">
        <v>16</v>
      </c>
      <c r="I302" s="52" t="s">
        <v>140</v>
      </c>
      <c r="J302" s="52" t="s">
        <v>1699</v>
      </c>
      <c r="K302" s="52">
        <v>20181</v>
      </c>
      <c r="L302" s="52" t="s">
        <v>18</v>
      </c>
    </row>
    <row r="303" spans="1:12" ht="17">
      <c r="A303" s="2">
        <v>4</v>
      </c>
      <c r="B303" s="3">
        <v>1200435</v>
      </c>
      <c r="C303" s="3"/>
      <c r="D303" s="3">
        <v>24</v>
      </c>
      <c r="E303" s="4" t="s">
        <v>23</v>
      </c>
      <c r="F303" s="5" t="s">
        <v>15</v>
      </c>
      <c r="G303" s="5" t="s">
        <v>15</v>
      </c>
      <c r="H303" s="52" t="s">
        <v>16</v>
      </c>
      <c r="I303" s="52" t="s">
        <v>140</v>
      </c>
      <c r="J303" s="52" t="s">
        <v>1699</v>
      </c>
      <c r="K303" s="52">
        <v>20209</v>
      </c>
      <c r="L303" s="52" t="s">
        <v>18</v>
      </c>
    </row>
    <row r="304" spans="1:12" ht="17">
      <c r="A304" s="2">
        <v>4</v>
      </c>
      <c r="B304" s="3">
        <v>1200463</v>
      </c>
      <c r="C304" s="3"/>
      <c r="D304" s="3">
        <v>24</v>
      </c>
      <c r="E304" s="4" t="s">
        <v>19</v>
      </c>
      <c r="F304" s="5" t="s">
        <v>15</v>
      </c>
      <c r="G304" s="5" t="s">
        <v>15</v>
      </c>
      <c r="H304" s="52" t="s">
        <v>16</v>
      </c>
      <c r="I304" s="52" t="s">
        <v>140</v>
      </c>
      <c r="J304" s="52" t="s">
        <v>1699</v>
      </c>
      <c r="K304" s="52">
        <v>20237</v>
      </c>
      <c r="L304" s="52" t="s">
        <v>18</v>
      </c>
    </row>
    <row r="305" spans="1:12" ht="17">
      <c r="A305" s="2" t="s">
        <v>138</v>
      </c>
      <c r="B305" s="3">
        <v>6168</v>
      </c>
      <c r="C305" s="3">
        <v>1194296</v>
      </c>
      <c r="D305" s="3">
        <v>28</v>
      </c>
      <c r="E305" s="4" t="s">
        <v>38</v>
      </c>
      <c r="F305" s="5" t="s">
        <v>15</v>
      </c>
      <c r="G305" s="5" t="s">
        <v>15</v>
      </c>
      <c r="H305" s="52" t="s">
        <v>16</v>
      </c>
      <c r="I305" s="52" t="s">
        <v>140</v>
      </c>
      <c r="J305" s="52" t="s">
        <v>1698</v>
      </c>
      <c r="K305" s="52">
        <v>14070</v>
      </c>
      <c r="L305" s="52" t="s">
        <v>18</v>
      </c>
    </row>
    <row r="306" spans="1:12" ht="17">
      <c r="A306" s="2" t="s">
        <v>138</v>
      </c>
      <c r="B306" s="3">
        <v>7022</v>
      </c>
      <c r="C306" s="3">
        <v>1193436</v>
      </c>
      <c r="D306" s="3">
        <v>34</v>
      </c>
      <c r="E306" s="4" t="s">
        <v>12</v>
      </c>
      <c r="F306" s="5" t="s">
        <v>15</v>
      </c>
      <c r="G306" s="5" t="s">
        <v>15</v>
      </c>
      <c r="H306" s="52" t="s">
        <v>16</v>
      </c>
      <c r="I306" s="52" t="s">
        <v>140</v>
      </c>
      <c r="J306" s="52" t="s">
        <v>1698</v>
      </c>
      <c r="K306" s="52">
        <v>13210</v>
      </c>
      <c r="L306" s="52" t="s">
        <v>18</v>
      </c>
    </row>
    <row r="307" spans="1:12" ht="17">
      <c r="A307" s="2" t="s">
        <v>138</v>
      </c>
      <c r="B307" s="3">
        <v>18633</v>
      </c>
      <c r="C307" s="3">
        <v>1181829</v>
      </c>
      <c r="D307" s="3">
        <v>30</v>
      </c>
      <c r="E307" s="4" t="s">
        <v>139</v>
      </c>
      <c r="F307" s="5"/>
      <c r="G307" s="5" t="s">
        <v>15</v>
      </c>
      <c r="H307" s="7" t="s">
        <v>16</v>
      </c>
      <c r="I307" s="7" t="s">
        <v>140</v>
      </c>
      <c r="J307" s="7" t="s">
        <v>1698</v>
      </c>
      <c r="K307" s="7">
        <v>1603</v>
      </c>
      <c r="L307" s="7" t="s">
        <v>18</v>
      </c>
    </row>
    <row r="308" spans="1:12" ht="17">
      <c r="A308" s="2" t="s">
        <v>138</v>
      </c>
      <c r="B308" s="3">
        <v>1192696</v>
      </c>
      <c r="C308" s="3">
        <v>7756</v>
      </c>
      <c r="D308" s="3">
        <v>40</v>
      </c>
      <c r="E308" s="4" t="s">
        <v>141</v>
      </c>
      <c r="F308" s="5" t="s">
        <v>15</v>
      </c>
      <c r="G308" s="5"/>
      <c r="H308" s="52" t="s">
        <v>16</v>
      </c>
      <c r="I308" s="52" t="s">
        <v>1486</v>
      </c>
      <c r="J308" s="52" t="s">
        <v>1699</v>
      </c>
      <c r="K308" s="52">
        <v>20950</v>
      </c>
      <c r="L308" s="52" t="s">
        <v>18</v>
      </c>
    </row>
    <row r="309" spans="1:12" ht="17">
      <c r="A309" s="2" t="s">
        <v>138</v>
      </c>
      <c r="B309" s="3">
        <v>1200013</v>
      </c>
      <c r="C309" s="3">
        <v>454</v>
      </c>
      <c r="D309" s="3">
        <v>25</v>
      </c>
      <c r="E309" s="4" t="s">
        <v>142</v>
      </c>
      <c r="F309" s="5" t="s">
        <v>15</v>
      </c>
      <c r="G309" s="5"/>
      <c r="H309" s="52" t="s">
        <v>16</v>
      </c>
      <c r="I309" s="52" t="s">
        <v>1486</v>
      </c>
      <c r="J309" s="52" t="s">
        <v>1699</v>
      </c>
      <c r="K309" s="52">
        <v>28252</v>
      </c>
      <c r="L309" s="52" t="s">
        <v>18</v>
      </c>
    </row>
    <row r="310" spans="1:12" ht="17">
      <c r="A310" s="2" t="s">
        <v>138</v>
      </c>
      <c r="B310" s="3">
        <v>1200069</v>
      </c>
      <c r="C310" s="3">
        <v>378</v>
      </c>
      <c r="D310" s="3">
        <v>45</v>
      </c>
      <c r="E310" s="4" t="s">
        <v>82</v>
      </c>
      <c r="F310" s="5" t="s">
        <v>15</v>
      </c>
      <c r="G310" s="5"/>
      <c r="H310" s="52" t="s">
        <v>16</v>
      </c>
      <c r="I310" s="52" t="s">
        <v>1486</v>
      </c>
      <c r="J310" s="52" t="s">
        <v>1699</v>
      </c>
      <c r="K310" s="52">
        <v>28328</v>
      </c>
      <c r="L310" s="52" t="s">
        <v>18</v>
      </c>
    </row>
    <row r="311" spans="1:12" ht="17">
      <c r="A311" s="2" t="s">
        <v>138</v>
      </c>
      <c r="B311" s="3">
        <v>1200118</v>
      </c>
      <c r="C311" s="3">
        <v>342</v>
      </c>
      <c r="D311" s="3">
        <v>32</v>
      </c>
      <c r="E311" s="4" t="s">
        <v>143</v>
      </c>
      <c r="F311" s="5" t="s">
        <v>15</v>
      </c>
      <c r="G311" s="5"/>
      <c r="H311" s="52" t="s">
        <v>16</v>
      </c>
      <c r="I311" s="52" t="s">
        <v>1486</v>
      </c>
      <c r="J311" s="52" t="s">
        <v>1699</v>
      </c>
      <c r="K311" s="52">
        <v>28364</v>
      </c>
      <c r="L311" s="52" t="s">
        <v>18</v>
      </c>
    </row>
    <row r="312" spans="1:12" ht="17">
      <c r="A312" s="2" t="s">
        <v>138</v>
      </c>
      <c r="B312" s="3">
        <v>1200154</v>
      </c>
      <c r="C312" s="3">
        <v>314</v>
      </c>
      <c r="D312" s="3">
        <v>24</v>
      </c>
      <c r="E312" s="4" t="s">
        <v>19</v>
      </c>
      <c r="F312" s="5" t="s">
        <v>15</v>
      </c>
      <c r="G312" s="5"/>
      <c r="H312" s="52" t="s">
        <v>16</v>
      </c>
      <c r="I312" s="52" t="s">
        <v>1486</v>
      </c>
      <c r="J312" s="52" t="s">
        <v>1699</v>
      </c>
      <c r="K312" s="52">
        <v>28392</v>
      </c>
      <c r="L312" s="52" t="s">
        <v>18</v>
      </c>
    </row>
    <row r="313" spans="1:12" ht="17">
      <c r="A313" s="2" t="s">
        <v>138</v>
      </c>
      <c r="B313" s="3">
        <v>1200188</v>
      </c>
      <c r="C313" s="3">
        <v>280</v>
      </c>
      <c r="D313" s="3">
        <v>24</v>
      </c>
      <c r="E313" s="4" t="s">
        <v>20</v>
      </c>
      <c r="F313" s="5" t="s">
        <v>15</v>
      </c>
      <c r="G313" s="5"/>
      <c r="H313" s="52" t="s">
        <v>16</v>
      </c>
      <c r="I313" s="52" t="s">
        <v>1486</v>
      </c>
      <c r="J313" s="52" t="s">
        <v>1699</v>
      </c>
      <c r="K313" s="52">
        <v>28426</v>
      </c>
      <c r="L313" s="52" t="s">
        <v>18</v>
      </c>
    </row>
    <row r="314" spans="1:12" ht="17">
      <c r="A314" s="2" t="s">
        <v>138</v>
      </c>
      <c r="B314" s="3">
        <v>1200222</v>
      </c>
      <c r="C314" s="3">
        <v>247</v>
      </c>
      <c r="D314" s="3">
        <v>23</v>
      </c>
      <c r="E314" s="4" t="s">
        <v>144</v>
      </c>
      <c r="F314" s="5" t="s">
        <v>15</v>
      </c>
      <c r="G314" s="5"/>
      <c r="H314" s="52" t="s">
        <v>16</v>
      </c>
      <c r="I314" s="52" t="s">
        <v>1486</v>
      </c>
      <c r="J314" s="52" t="s">
        <v>1699</v>
      </c>
      <c r="K314" s="52">
        <v>28459</v>
      </c>
      <c r="L314" s="52" t="s">
        <v>18</v>
      </c>
    </row>
    <row r="315" spans="1:12" ht="17">
      <c r="A315" s="2" t="s">
        <v>138</v>
      </c>
      <c r="B315" s="3">
        <v>1200249</v>
      </c>
      <c r="C315" s="3">
        <v>198</v>
      </c>
      <c r="D315" s="3">
        <v>45</v>
      </c>
      <c r="E315" s="4" t="s">
        <v>77</v>
      </c>
      <c r="F315" s="5" t="s">
        <v>15</v>
      </c>
      <c r="G315" s="5"/>
      <c r="H315" s="52" t="s">
        <v>16</v>
      </c>
      <c r="I315" s="52" t="s">
        <v>1486</v>
      </c>
      <c r="J315" s="52" t="s">
        <v>1699</v>
      </c>
      <c r="K315" s="52">
        <v>28508</v>
      </c>
      <c r="L315" s="52" t="s">
        <v>18</v>
      </c>
    </row>
    <row r="316" spans="1:12" ht="17">
      <c r="A316" s="2" t="s">
        <v>138</v>
      </c>
      <c r="B316" s="3">
        <v>1200298</v>
      </c>
      <c r="C316" s="3">
        <v>149</v>
      </c>
      <c r="D316" s="3">
        <v>45</v>
      </c>
      <c r="E316" s="4" t="s">
        <v>44</v>
      </c>
      <c r="F316" s="5" t="s">
        <v>15</v>
      </c>
      <c r="G316" s="5"/>
      <c r="H316" s="52" t="s">
        <v>16</v>
      </c>
      <c r="I316" s="52" t="s">
        <v>1486</v>
      </c>
      <c r="J316" s="52" t="s">
        <v>1699</v>
      </c>
      <c r="K316" s="52">
        <v>28557</v>
      </c>
      <c r="L316" s="52" t="s">
        <v>18</v>
      </c>
    </row>
    <row r="317" spans="1:12" ht="17">
      <c r="A317" s="2" t="s">
        <v>138</v>
      </c>
      <c r="B317" s="3">
        <v>1200347</v>
      </c>
      <c r="C317" s="3">
        <v>115</v>
      </c>
      <c r="D317" s="3">
        <v>30</v>
      </c>
      <c r="E317" s="4" t="s">
        <v>86</v>
      </c>
      <c r="F317" s="5" t="s">
        <v>15</v>
      </c>
      <c r="G317" s="5"/>
      <c r="H317" s="52" t="s">
        <v>16</v>
      </c>
      <c r="I317" s="52" t="s">
        <v>1486</v>
      </c>
      <c r="J317" s="52" t="s">
        <v>1699</v>
      </c>
      <c r="K317" s="52">
        <v>28591</v>
      </c>
      <c r="L317" s="52" t="s">
        <v>18</v>
      </c>
    </row>
    <row r="318" spans="1:12" ht="17">
      <c r="A318" s="2" t="s">
        <v>138</v>
      </c>
      <c r="B318" s="3">
        <v>1200388</v>
      </c>
      <c r="C318" s="3">
        <v>59</v>
      </c>
      <c r="D318" s="3">
        <v>45</v>
      </c>
      <c r="E318" s="4" t="s">
        <v>145</v>
      </c>
      <c r="F318" s="5" t="s">
        <v>15</v>
      </c>
      <c r="G318" s="5"/>
      <c r="H318" s="52" t="s">
        <v>16</v>
      </c>
      <c r="I318" s="52" t="s">
        <v>1486</v>
      </c>
      <c r="J318" s="52" t="s">
        <v>1699</v>
      </c>
      <c r="K318" s="52">
        <v>28647</v>
      </c>
      <c r="L318" s="52" t="s">
        <v>18</v>
      </c>
    </row>
    <row r="319" spans="1:12" ht="17">
      <c r="A319" s="2" t="s">
        <v>138</v>
      </c>
      <c r="B319" s="3">
        <v>1200437</v>
      </c>
      <c r="C319" s="3">
        <v>31</v>
      </c>
      <c r="D319" s="3">
        <v>24</v>
      </c>
      <c r="E319" s="4" t="s">
        <v>88</v>
      </c>
      <c r="F319" s="5" t="s">
        <v>15</v>
      </c>
      <c r="G319" s="5"/>
      <c r="H319" s="52" t="s">
        <v>16</v>
      </c>
      <c r="I319" s="52" t="s">
        <v>1486</v>
      </c>
      <c r="J319" s="52" t="s">
        <v>1699</v>
      </c>
      <c r="K319" s="52">
        <v>28675</v>
      </c>
      <c r="L319" s="52" t="s">
        <v>18</v>
      </c>
    </row>
    <row r="320" spans="1:12" ht="17">
      <c r="A320" s="2" t="s">
        <v>138</v>
      </c>
      <c r="B320" s="3">
        <v>1200465</v>
      </c>
      <c r="C320" s="3">
        <v>3</v>
      </c>
      <c r="D320" s="3">
        <v>24</v>
      </c>
      <c r="E320" s="4" t="s">
        <v>34</v>
      </c>
      <c r="F320" s="5" t="s">
        <v>15</v>
      </c>
      <c r="G320" s="5"/>
      <c r="H320" s="7" t="s">
        <v>16</v>
      </c>
      <c r="I320" s="52" t="s">
        <v>1486</v>
      </c>
      <c r="J320" s="7" t="s">
        <v>1699</v>
      </c>
      <c r="K320" s="7">
        <f>K319+28</f>
        <v>28703</v>
      </c>
      <c r="L320" s="7" t="s">
        <v>18</v>
      </c>
    </row>
    <row r="321" spans="1:12" ht="17">
      <c r="A321" s="2">
        <v>5</v>
      </c>
      <c r="B321" s="3">
        <v>6895</v>
      </c>
      <c r="C321" s="3"/>
      <c r="D321" s="3">
        <v>28</v>
      </c>
      <c r="E321" s="4" t="s">
        <v>38</v>
      </c>
      <c r="F321" s="5" t="s">
        <v>15</v>
      </c>
      <c r="G321" s="5"/>
      <c r="H321" s="52" t="s">
        <v>16</v>
      </c>
      <c r="I321" s="52" t="s">
        <v>1487</v>
      </c>
      <c r="J321" s="52" t="s">
        <v>1698</v>
      </c>
      <c r="K321" s="52">
        <v>14034</v>
      </c>
      <c r="L321" s="52" t="s">
        <v>18</v>
      </c>
    </row>
    <row r="322" spans="1:12" ht="17">
      <c r="A322" s="2">
        <v>5</v>
      </c>
      <c r="B322" s="3">
        <v>1028921</v>
      </c>
      <c r="C322" s="3"/>
      <c r="D322" s="3">
        <v>25</v>
      </c>
      <c r="E322" s="4" t="s">
        <v>146</v>
      </c>
      <c r="F322" s="5"/>
      <c r="G322" s="5"/>
      <c r="H322" s="6" t="s">
        <v>40</v>
      </c>
      <c r="I322" s="7" t="s">
        <v>147</v>
      </c>
      <c r="J322" s="7" t="s">
        <v>1698</v>
      </c>
      <c r="K322" s="7">
        <v>0</v>
      </c>
      <c r="L322" s="7" t="s">
        <v>148</v>
      </c>
    </row>
    <row r="323" spans="1:12" ht="17">
      <c r="A323" s="2">
        <v>5</v>
      </c>
      <c r="B323" s="3">
        <v>1134892</v>
      </c>
      <c r="C323" s="3"/>
      <c r="D323" s="3">
        <v>20</v>
      </c>
      <c r="E323" s="4" t="s">
        <v>149</v>
      </c>
      <c r="F323" s="5"/>
      <c r="G323" s="5"/>
      <c r="H323" s="7" t="s">
        <v>16</v>
      </c>
      <c r="I323" s="7" t="s">
        <v>150</v>
      </c>
      <c r="J323" s="7" t="s">
        <v>1699</v>
      </c>
      <c r="K323" s="7">
        <v>38</v>
      </c>
      <c r="L323" s="7" t="s">
        <v>151</v>
      </c>
    </row>
    <row r="324" spans="1:12" ht="17">
      <c r="A324" s="2">
        <v>5</v>
      </c>
      <c r="B324" s="3">
        <v>1342964</v>
      </c>
      <c r="C324" s="3"/>
      <c r="D324" s="3">
        <v>24</v>
      </c>
      <c r="E324" s="4" t="s">
        <v>23</v>
      </c>
      <c r="F324" s="5"/>
      <c r="G324" s="5"/>
      <c r="H324" s="7" t="s">
        <v>40</v>
      </c>
      <c r="I324" s="7" t="s">
        <v>152</v>
      </c>
      <c r="J324" s="7" t="s">
        <v>1698</v>
      </c>
      <c r="K324" s="7">
        <v>0</v>
      </c>
      <c r="L324" s="7" t="s">
        <v>153</v>
      </c>
    </row>
    <row r="325" spans="1:12" ht="17">
      <c r="A325" s="2">
        <v>5</v>
      </c>
      <c r="B325" s="3">
        <v>1342992</v>
      </c>
      <c r="C325" s="3"/>
      <c r="D325" s="3">
        <v>45</v>
      </c>
      <c r="E325" s="4" t="s">
        <v>154</v>
      </c>
      <c r="F325" s="5" t="s">
        <v>15</v>
      </c>
      <c r="G325" s="5"/>
      <c r="H325" s="7" t="s">
        <v>30</v>
      </c>
      <c r="I325" s="7" t="s">
        <v>152</v>
      </c>
      <c r="J325" s="7" t="s">
        <v>1698</v>
      </c>
      <c r="K325" s="7">
        <v>-28</v>
      </c>
      <c r="L325" s="7" t="s">
        <v>153</v>
      </c>
    </row>
    <row r="326" spans="1:12" ht="17">
      <c r="A326" s="2">
        <v>5</v>
      </c>
      <c r="B326" s="3">
        <v>1343056</v>
      </c>
      <c r="C326" s="3"/>
      <c r="D326" s="3">
        <v>24</v>
      </c>
      <c r="E326" s="4" t="s">
        <v>34</v>
      </c>
      <c r="F326" s="5" t="s">
        <v>15</v>
      </c>
      <c r="G326" s="5"/>
      <c r="H326" s="7" t="s">
        <v>30</v>
      </c>
      <c r="I326" s="7" t="s">
        <v>152</v>
      </c>
      <c r="J326" s="7" t="s">
        <v>1698</v>
      </c>
      <c r="K326" s="7">
        <v>-92</v>
      </c>
      <c r="L326" s="7" t="s">
        <v>153</v>
      </c>
    </row>
    <row r="327" spans="1:12" ht="17">
      <c r="A327" s="2">
        <v>5</v>
      </c>
      <c r="B327" s="3">
        <v>1343090</v>
      </c>
      <c r="C327" s="3"/>
      <c r="D327" s="3">
        <v>36</v>
      </c>
      <c r="E327" s="4" t="s">
        <v>65</v>
      </c>
      <c r="F327" s="5" t="s">
        <v>15</v>
      </c>
      <c r="G327" s="5"/>
      <c r="H327" s="7" t="s">
        <v>30</v>
      </c>
      <c r="I327" s="7" t="s">
        <v>152</v>
      </c>
      <c r="J327" s="7" t="s">
        <v>1698</v>
      </c>
      <c r="K327" s="7">
        <f>(B327-1342964)*-1</f>
        <v>-126</v>
      </c>
      <c r="L327" s="7" t="s">
        <v>153</v>
      </c>
    </row>
    <row r="328" spans="1:12" ht="17">
      <c r="A328" s="2">
        <v>5</v>
      </c>
      <c r="B328" s="3">
        <v>1343157</v>
      </c>
      <c r="C328" s="3"/>
      <c r="D328" s="3">
        <v>24</v>
      </c>
      <c r="E328" s="4" t="s">
        <v>59</v>
      </c>
      <c r="F328" s="5" t="s">
        <v>15</v>
      </c>
      <c r="G328" s="5"/>
      <c r="H328" s="7" t="s">
        <v>30</v>
      </c>
      <c r="I328" s="7" t="s">
        <v>152</v>
      </c>
      <c r="J328" s="7" t="s">
        <v>1698</v>
      </c>
      <c r="K328" s="7">
        <f t="shared" ref="K328:K336" si="4">(B328-1342964)*-1</f>
        <v>-193</v>
      </c>
      <c r="L328" s="7" t="s">
        <v>153</v>
      </c>
    </row>
    <row r="329" spans="1:12" ht="17">
      <c r="A329" s="2">
        <v>5</v>
      </c>
      <c r="B329" s="3">
        <v>1343212</v>
      </c>
      <c r="C329" s="3"/>
      <c r="D329" s="3">
        <v>24</v>
      </c>
      <c r="E329" s="4" t="s">
        <v>20</v>
      </c>
      <c r="F329" s="5" t="s">
        <v>15</v>
      </c>
      <c r="G329" s="5"/>
      <c r="H329" s="7" t="s">
        <v>30</v>
      </c>
      <c r="I329" s="7" t="s">
        <v>152</v>
      </c>
      <c r="J329" s="7" t="s">
        <v>1698</v>
      </c>
      <c r="K329" s="7">
        <f t="shared" si="4"/>
        <v>-248</v>
      </c>
      <c r="L329" s="7" t="s">
        <v>153</v>
      </c>
    </row>
    <row r="330" spans="1:12" ht="17">
      <c r="A330" s="2">
        <v>5</v>
      </c>
      <c r="B330" s="3">
        <v>1343246</v>
      </c>
      <c r="C330" s="3"/>
      <c r="D330" s="3">
        <v>24</v>
      </c>
      <c r="E330" s="4" t="s">
        <v>34</v>
      </c>
      <c r="F330" s="5" t="s">
        <v>15</v>
      </c>
      <c r="G330" s="5"/>
      <c r="H330" s="7" t="s">
        <v>30</v>
      </c>
      <c r="I330" s="7" t="s">
        <v>152</v>
      </c>
      <c r="J330" s="7" t="s">
        <v>1698</v>
      </c>
      <c r="K330" s="7">
        <f t="shared" si="4"/>
        <v>-282</v>
      </c>
      <c r="L330" s="7" t="s">
        <v>153</v>
      </c>
    </row>
    <row r="331" spans="1:12" ht="17">
      <c r="A331" s="2">
        <v>5</v>
      </c>
      <c r="B331" s="3">
        <v>1343281</v>
      </c>
      <c r="C331" s="3"/>
      <c r="D331" s="3">
        <v>24</v>
      </c>
      <c r="E331" s="4" t="s">
        <v>19</v>
      </c>
      <c r="F331" s="5" t="s">
        <v>15</v>
      </c>
      <c r="G331" s="5"/>
      <c r="H331" s="7" t="s">
        <v>30</v>
      </c>
      <c r="I331" s="7" t="s">
        <v>152</v>
      </c>
      <c r="J331" s="7" t="s">
        <v>1698</v>
      </c>
      <c r="K331" s="7">
        <f t="shared" si="4"/>
        <v>-317</v>
      </c>
      <c r="L331" s="7" t="s">
        <v>153</v>
      </c>
    </row>
    <row r="332" spans="1:12" ht="17">
      <c r="A332" s="2">
        <v>5</v>
      </c>
      <c r="B332" s="3">
        <v>1343342</v>
      </c>
      <c r="C332" s="3"/>
      <c r="D332" s="3">
        <v>45</v>
      </c>
      <c r="E332" s="4" t="s">
        <v>155</v>
      </c>
      <c r="F332" s="5" t="s">
        <v>15</v>
      </c>
      <c r="G332" s="5"/>
      <c r="H332" s="7" t="s">
        <v>30</v>
      </c>
      <c r="I332" s="7" t="s">
        <v>152</v>
      </c>
      <c r="J332" s="7" t="s">
        <v>1698</v>
      </c>
      <c r="K332" s="7">
        <f t="shared" si="4"/>
        <v>-378</v>
      </c>
      <c r="L332" s="7" t="s">
        <v>153</v>
      </c>
    </row>
    <row r="333" spans="1:12" ht="17">
      <c r="A333" s="2">
        <v>5</v>
      </c>
      <c r="B333" s="3">
        <v>1343397</v>
      </c>
      <c r="C333" s="3"/>
      <c r="D333" s="3">
        <v>30</v>
      </c>
      <c r="E333" s="4" t="s">
        <v>156</v>
      </c>
      <c r="F333" s="5" t="s">
        <v>15</v>
      </c>
      <c r="G333" s="5"/>
      <c r="H333" s="7" t="s">
        <v>30</v>
      </c>
      <c r="I333" s="7" t="s">
        <v>152</v>
      </c>
      <c r="J333" s="7" t="s">
        <v>1698</v>
      </c>
      <c r="K333" s="7">
        <f t="shared" si="4"/>
        <v>-433</v>
      </c>
      <c r="L333" s="7" t="s">
        <v>153</v>
      </c>
    </row>
    <row r="334" spans="1:12" ht="17">
      <c r="A334" s="2">
        <v>5</v>
      </c>
      <c r="B334" s="3">
        <v>1343431</v>
      </c>
      <c r="C334" s="3"/>
      <c r="D334" s="3">
        <v>24</v>
      </c>
      <c r="E334" s="4" t="s">
        <v>20</v>
      </c>
      <c r="F334" s="5" t="s">
        <v>15</v>
      </c>
      <c r="G334" s="5"/>
      <c r="H334" s="7" t="s">
        <v>30</v>
      </c>
      <c r="I334" s="7" t="s">
        <v>152</v>
      </c>
      <c r="J334" s="7" t="s">
        <v>1698</v>
      </c>
      <c r="K334" s="7">
        <f t="shared" si="4"/>
        <v>-467</v>
      </c>
      <c r="L334" s="7" t="s">
        <v>153</v>
      </c>
    </row>
    <row r="335" spans="1:12" ht="17">
      <c r="A335" s="2">
        <v>5</v>
      </c>
      <c r="B335" s="3">
        <v>1343479</v>
      </c>
      <c r="C335" s="3"/>
      <c r="D335" s="3">
        <v>24</v>
      </c>
      <c r="E335" s="4" t="s">
        <v>88</v>
      </c>
      <c r="F335" s="5" t="s">
        <v>15</v>
      </c>
      <c r="G335" s="5"/>
      <c r="H335" s="7" t="s">
        <v>30</v>
      </c>
      <c r="I335" s="7" t="s">
        <v>152</v>
      </c>
      <c r="J335" s="7" t="s">
        <v>1698</v>
      </c>
      <c r="K335" s="7">
        <f t="shared" si="4"/>
        <v>-515</v>
      </c>
      <c r="L335" s="7" t="s">
        <v>153</v>
      </c>
    </row>
    <row r="336" spans="1:12" ht="17">
      <c r="A336" s="2">
        <v>5</v>
      </c>
      <c r="B336" s="3">
        <v>1343533</v>
      </c>
      <c r="C336" s="3"/>
      <c r="D336" s="3">
        <v>24</v>
      </c>
      <c r="E336" s="4" t="s">
        <v>20</v>
      </c>
      <c r="F336" s="5" t="s">
        <v>15</v>
      </c>
      <c r="G336" s="5"/>
      <c r="H336" s="7" t="s">
        <v>30</v>
      </c>
      <c r="I336" s="7" t="s">
        <v>152</v>
      </c>
      <c r="J336" s="7" t="s">
        <v>1698</v>
      </c>
      <c r="K336" s="7">
        <f t="shared" si="4"/>
        <v>-569</v>
      </c>
      <c r="L336" s="7" t="s">
        <v>153</v>
      </c>
    </row>
    <row r="337" spans="1:12" ht="17">
      <c r="A337" s="2" t="s">
        <v>157</v>
      </c>
      <c r="B337" s="3">
        <v>198424</v>
      </c>
      <c r="C337" s="3">
        <v>1145096</v>
      </c>
      <c r="D337" s="3">
        <v>39</v>
      </c>
      <c r="E337" s="4" t="s">
        <v>158</v>
      </c>
      <c r="F337" s="5"/>
      <c r="G337" s="5"/>
      <c r="H337" s="7" t="s">
        <v>40</v>
      </c>
      <c r="I337" s="7" t="s">
        <v>159</v>
      </c>
      <c r="J337" s="7" t="s">
        <v>1699</v>
      </c>
      <c r="K337" s="7">
        <v>0</v>
      </c>
      <c r="L337" s="7" t="s">
        <v>160</v>
      </c>
    </row>
    <row r="338" spans="1:12" ht="17">
      <c r="A338" s="2" t="s">
        <v>157</v>
      </c>
      <c r="B338" s="3">
        <v>994837</v>
      </c>
      <c r="C338" s="3">
        <v>348690</v>
      </c>
      <c r="D338" s="3">
        <v>32</v>
      </c>
      <c r="E338" s="4" t="s">
        <v>161</v>
      </c>
      <c r="F338" s="5"/>
      <c r="G338" s="5"/>
      <c r="H338" s="7" t="s">
        <v>40</v>
      </c>
      <c r="I338" s="7" t="s">
        <v>162</v>
      </c>
      <c r="J338" s="7" t="s">
        <v>1698</v>
      </c>
      <c r="K338" s="7">
        <v>0</v>
      </c>
      <c r="L338" s="7" t="s">
        <v>163</v>
      </c>
    </row>
    <row r="339" spans="1:12" ht="17">
      <c r="A339" s="2" t="s">
        <v>157</v>
      </c>
      <c r="B339" s="3">
        <v>1335426</v>
      </c>
      <c r="C339" s="3">
        <v>8093</v>
      </c>
      <c r="D339" s="3">
        <v>40</v>
      </c>
      <c r="E339" s="4" t="s">
        <v>164</v>
      </c>
      <c r="F339" s="5" t="s">
        <v>15</v>
      </c>
      <c r="G339" s="5"/>
      <c r="H339" s="52" t="s">
        <v>16</v>
      </c>
      <c r="I339" s="52" t="s">
        <v>1487</v>
      </c>
      <c r="J339" s="52" t="s">
        <v>1699</v>
      </c>
      <c r="K339" s="52">
        <v>12836</v>
      </c>
      <c r="L339" s="52" t="s">
        <v>18</v>
      </c>
    </row>
    <row r="340" spans="1:12" ht="17">
      <c r="A340" s="2" t="s">
        <v>157</v>
      </c>
      <c r="B340" s="3">
        <v>1343048</v>
      </c>
      <c r="C340" s="3">
        <v>487</v>
      </c>
      <c r="D340" s="3">
        <v>24</v>
      </c>
      <c r="E340" s="4" t="s">
        <v>35</v>
      </c>
      <c r="F340" s="5" t="s">
        <v>15</v>
      </c>
      <c r="G340" s="5"/>
      <c r="H340" s="52" t="s">
        <v>16</v>
      </c>
      <c r="I340" s="52" t="s">
        <v>1487</v>
      </c>
      <c r="J340" s="52" t="s">
        <v>1699</v>
      </c>
      <c r="K340" s="52">
        <v>20442</v>
      </c>
      <c r="L340" s="52" t="s">
        <v>18</v>
      </c>
    </row>
    <row r="341" spans="1:12" ht="17">
      <c r="A341" s="2" t="s">
        <v>157</v>
      </c>
      <c r="B341" s="3">
        <v>1343137</v>
      </c>
      <c r="C341" s="3">
        <v>398</v>
      </c>
      <c r="D341" s="3">
        <v>24</v>
      </c>
      <c r="E341" s="4" t="s">
        <v>19</v>
      </c>
      <c r="F341" s="5" t="s">
        <v>15</v>
      </c>
      <c r="G341" s="5"/>
      <c r="H341" s="52" t="s">
        <v>16</v>
      </c>
      <c r="I341" s="52" t="s">
        <v>1487</v>
      </c>
      <c r="J341" s="52" t="s">
        <v>1699</v>
      </c>
      <c r="K341" s="52">
        <v>20531</v>
      </c>
      <c r="L341" s="52" t="s">
        <v>18</v>
      </c>
    </row>
    <row r="342" spans="1:12" ht="17">
      <c r="A342" s="2" t="s">
        <v>157</v>
      </c>
      <c r="B342" s="3">
        <v>1343171</v>
      </c>
      <c r="C342" s="3">
        <v>364</v>
      </c>
      <c r="D342" s="3">
        <v>24</v>
      </c>
      <c r="E342" s="4" t="s">
        <v>34</v>
      </c>
      <c r="F342" s="5" t="s">
        <v>15</v>
      </c>
      <c r="G342" s="5"/>
      <c r="H342" s="52" t="s">
        <v>16</v>
      </c>
      <c r="I342" s="52" t="s">
        <v>1487</v>
      </c>
      <c r="J342" s="52" t="s">
        <v>1699</v>
      </c>
      <c r="K342" s="52">
        <v>20565</v>
      </c>
      <c r="L342" s="52" t="s">
        <v>18</v>
      </c>
    </row>
    <row r="343" spans="1:12" ht="17">
      <c r="A343" s="2" t="s">
        <v>157</v>
      </c>
      <c r="B343" s="3">
        <v>1343219</v>
      </c>
      <c r="C343" s="3">
        <v>316</v>
      </c>
      <c r="D343" s="3">
        <v>24</v>
      </c>
      <c r="E343" s="4" t="s">
        <v>19</v>
      </c>
      <c r="F343" s="5" t="s">
        <v>15</v>
      </c>
      <c r="G343" s="5"/>
      <c r="H343" s="52" t="s">
        <v>16</v>
      </c>
      <c r="I343" s="52" t="s">
        <v>1487</v>
      </c>
      <c r="J343" s="52" t="s">
        <v>1699</v>
      </c>
      <c r="K343" s="52">
        <v>20613</v>
      </c>
      <c r="L343" s="52" t="s">
        <v>18</v>
      </c>
    </row>
    <row r="344" spans="1:12" ht="17">
      <c r="A344" s="2" t="s">
        <v>157</v>
      </c>
      <c r="B344" s="3">
        <v>1343316</v>
      </c>
      <c r="C344" s="3">
        <v>219</v>
      </c>
      <c r="D344" s="3">
        <v>24</v>
      </c>
      <c r="E344" s="4" t="s">
        <v>23</v>
      </c>
      <c r="F344" s="5" t="s">
        <v>15</v>
      </c>
      <c r="G344" s="5"/>
      <c r="H344" s="52" t="s">
        <v>16</v>
      </c>
      <c r="I344" s="52" t="s">
        <v>1487</v>
      </c>
      <c r="J344" s="52" t="s">
        <v>1699</v>
      </c>
      <c r="K344" s="52">
        <v>20710</v>
      </c>
      <c r="L344" s="52" t="s">
        <v>18</v>
      </c>
    </row>
    <row r="345" spans="1:12" ht="17">
      <c r="A345" s="2" t="s">
        <v>157</v>
      </c>
      <c r="B345" s="3">
        <v>1343365</v>
      </c>
      <c r="C345" s="3">
        <v>149</v>
      </c>
      <c r="D345" s="3">
        <v>45</v>
      </c>
      <c r="E345" s="4" t="s">
        <v>165</v>
      </c>
      <c r="F345" s="5" t="s">
        <v>15</v>
      </c>
      <c r="G345" s="5"/>
      <c r="H345" s="52" t="s">
        <v>16</v>
      </c>
      <c r="I345" s="52" t="s">
        <v>1487</v>
      </c>
      <c r="J345" s="52" t="s">
        <v>1699</v>
      </c>
      <c r="K345" s="52">
        <v>20780</v>
      </c>
      <c r="L345" s="52" t="s">
        <v>18</v>
      </c>
    </row>
    <row r="346" spans="1:12" ht="17">
      <c r="A346" s="2" t="s">
        <v>157</v>
      </c>
      <c r="B346" s="3">
        <v>1343414</v>
      </c>
      <c r="C346" s="3">
        <v>121</v>
      </c>
      <c r="D346" s="3">
        <v>24</v>
      </c>
      <c r="E346" s="4" t="s">
        <v>34</v>
      </c>
      <c r="F346" s="5" t="s">
        <v>15</v>
      </c>
      <c r="G346" s="5"/>
      <c r="H346" s="52" t="s">
        <v>16</v>
      </c>
      <c r="I346" s="52" t="s">
        <v>1487</v>
      </c>
      <c r="J346" s="52" t="s">
        <v>1699</v>
      </c>
      <c r="K346" s="52">
        <v>20808</v>
      </c>
      <c r="L346" s="52" t="s">
        <v>18</v>
      </c>
    </row>
    <row r="347" spans="1:12" ht="17">
      <c r="A347" s="2" t="s">
        <v>157</v>
      </c>
      <c r="B347" s="3">
        <v>1343450</v>
      </c>
      <c r="C347" s="3">
        <v>85</v>
      </c>
      <c r="D347" s="3">
        <v>24</v>
      </c>
      <c r="E347" s="4" t="s">
        <v>34</v>
      </c>
      <c r="F347" s="5" t="s">
        <v>15</v>
      </c>
      <c r="G347" s="5"/>
      <c r="H347" s="52" t="s">
        <v>16</v>
      </c>
      <c r="I347" s="52" t="s">
        <v>1487</v>
      </c>
      <c r="J347" s="52" t="s">
        <v>1699</v>
      </c>
      <c r="K347" s="52">
        <v>20844</v>
      </c>
      <c r="L347" s="52" t="s">
        <v>18</v>
      </c>
    </row>
    <row r="348" spans="1:12" ht="17">
      <c r="A348" s="2" t="s">
        <v>157</v>
      </c>
      <c r="B348" s="3">
        <v>1343501</v>
      </c>
      <c r="C348" s="3">
        <v>34</v>
      </c>
      <c r="D348" s="3">
        <v>24</v>
      </c>
      <c r="E348" s="4" t="s">
        <v>34</v>
      </c>
      <c r="F348" s="5" t="s">
        <v>15</v>
      </c>
      <c r="G348" s="5"/>
      <c r="H348" s="52" t="s">
        <v>16</v>
      </c>
      <c r="I348" s="52" t="s">
        <v>1487</v>
      </c>
      <c r="J348" s="52" t="s">
        <v>1699</v>
      </c>
      <c r="K348" s="52">
        <v>20895</v>
      </c>
      <c r="L348" s="52" t="s">
        <v>18</v>
      </c>
    </row>
    <row r="349" spans="1:12" ht="17">
      <c r="A349" s="2" t="s">
        <v>157</v>
      </c>
      <c r="B349" s="3">
        <v>1343529</v>
      </c>
      <c r="C349" s="3">
        <v>6</v>
      </c>
      <c r="D349" s="3">
        <v>24</v>
      </c>
      <c r="E349" s="4" t="s">
        <v>35</v>
      </c>
      <c r="F349" s="5" t="s">
        <v>15</v>
      </c>
      <c r="G349" s="5"/>
      <c r="H349" s="52" t="s">
        <v>16</v>
      </c>
      <c r="I349" s="52" t="s">
        <v>1487</v>
      </c>
      <c r="J349" s="52" t="s">
        <v>1699</v>
      </c>
      <c r="K349" s="52">
        <v>20923</v>
      </c>
      <c r="L349" s="52" t="s">
        <v>18</v>
      </c>
    </row>
    <row r="350" spans="1:12" ht="17">
      <c r="A350" s="2">
        <v>6</v>
      </c>
      <c r="B350" s="3">
        <v>91364</v>
      </c>
      <c r="C350" s="3"/>
      <c r="D350" s="3">
        <v>15</v>
      </c>
      <c r="E350" s="4" t="s">
        <v>166</v>
      </c>
      <c r="F350" s="5"/>
      <c r="G350" s="5"/>
      <c r="H350" s="7" t="s">
        <v>16</v>
      </c>
      <c r="I350" s="7" t="s">
        <v>167</v>
      </c>
      <c r="J350" s="7" t="s">
        <v>1698</v>
      </c>
      <c r="K350" s="7">
        <v>1142</v>
      </c>
      <c r="L350" s="7" t="s">
        <v>168</v>
      </c>
    </row>
    <row r="351" spans="1:12" ht="17">
      <c r="A351" s="2">
        <v>6</v>
      </c>
      <c r="B351" s="3">
        <v>670226</v>
      </c>
      <c r="C351" s="3"/>
      <c r="D351" s="3">
        <v>39</v>
      </c>
      <c r="E351" s="4" t="s">
        <v>169</v>
      </c>
      <c r="F351" s="5"/>
      <c r="G351" s="5"/>
      <c r="H351" s="7" t="s">
        <v>40</v>
      </c>
      <c r="I351" s="7" t="s">
        <v>170</v>
      </c>
      <c r="J351" s="7" t="s">
        <v>1698</v>
      </c>
      <c r="K351" s="7">
        <v>0</v>
      </c>
      <c r="L351" s="7" t="s">
        <v>171</v>
      </c>
    </row>
    <row r="352" spans="1:12" ht="17">
      <c r="A352" s="2">
        <v>6</v>
      </c>
      <c r="B352" s="3">
        <v>670274</v>
      </c>
      <c r="C352" s="3"/>
      <c r="D352" s="3">
        <v>39</v>
      </c>
      <c r="E352" s="4" t="s">
        <v>169</v>
      </c>
      <c r="F352" s="5"/>
      <c r="G352" s="5"/>
      <c r="H352" s="7" t="s">
        <v>40</v>
      </c>
      <c r="I352" s="7" t="s">
        <v>170</v>
      </c>
      <c r="J352" s="7" t="s">
        <v>1698</v>
      </c>
      <c r="K352" s="7">
        <v>0</v>
      </c>
      <c r="L352" s="7" t="s">
        <v>171</v>
      </c>
    </row>
    <row r="353" spans="1:12" ht="17">
      <c r="A353" s="2">
        <v>6</v>
      </c>
      <c r="B353" s="3">
        <v>1330393</v>
      </c>
      <c r="C353" s="3"/>
      <c r="D353" s="3">
        <v>39</v>
      </c>
      <c r="E353" s="4" t="s">
        <v>172</v>
      </c>
      <c r="F353" s="5"/>
      <c r="G353" s="5"/>
      <c r="H353" s="7" t="s">
        <v>40</v>
      </c>
      <c r="I353" s="7" t="s">
        <v>173</v>
      </c>
      <c r="J353" s="7" t="s">
        <v>1698</v>
      </c>
      <c r="K353" s="7">
        <v>0</v>
      </c>
      <c r="L353" s="7" t="s">
        <v>42</v>
      </c>
    </row>
    <row r="354" spans="1:12" ht="17">
      <c r="A354" s="2">
        <v>6</v>
      </c>
      <c r="B354" s="3">
        <v>1416502</v>
      </c>
      <c r="C354" s="3"/>
      <c r="D354" s="3">
        <v>25</v>
      </c>
      <c r="E354" s="4" t="s">
        <v>142</v>
      </c>
      <c r="F354" s="5" t="s">
        <v>15</v>
      </c>
      <c r="G354" s="5" t="s">
        <v>15</v>
      </c>
      <c r="H354" s="52" t="s">
        <v>16</v>
      </c>
      <c r="I354" s="52" t="s">
        <v>184</v>
      </c>
      <c r="J354" s="52" t="s">
        <v>1699</v>
      </c>
      <c r="K354" s="52">
        <v>33875</v>
      </c>
      <c r="L354" s="52" t="s">
        <v>18</v>
      </c>
    </row>
    <row r="355" spans="1:12" ht="17">
      <c r="A355" s="2">
        <v>6</v>
      </c>
      <c r="B355" s="3">
        <v>1416558</v>
      </c>
      <c r="C355" s="3"/>
      <c r="D355" s="3">
        <v>24</v>
      </c>
      <c r="E355" s="4" t="s">
        <v>23</v>
      </c>
      <c r="F355" s="5" t="s">
        <v>15</v>
      </c>
      <c r="G355" s="5" t="s">
        <v>15</v>
      </c>
      <c r="H355" s="52" t="s">
        <v>16</v>
      </c>
      <c r="I355" s="52" t="s">
        <v>184</v>
      </c>
      <c r="J355" s="52" t="s">
        <v>1699</v>
      </c>
      <c r="K355" s="52">
        <v>33931</v>
      </c>
      <c r="L355" s="52" t="s">
        <v>18</v>
      </c>
    </row>
    <row r="356" spans="1:12" ht="17">
      <c r="A356" s="2">
        <v>6</v>
      </c>
      <c r="B356" s="3">
        <v>1416586</v>
      </c>
      <c r="C356" s="3"/>
      <c r="D356" s="3">
        <v>24</v>
      </c>
      <c r="E356" s="4" t="s">
        <v>19</v>
      </c>
      <c r="F356" s="5" t="s">
        <v>15</v>
      </c>
      <c r="G356" s="5" t="s">
        <v>15</v>
      </c>
      <c r="H356" s="52" t="s">
        <v>16</v>
      </c>
      <c r="I356" s="52" t="s">
        <v>184</v>
      </c>
      <c r="J356" s="52" t="s">
        <v>1699</v>
      </c>
      <c r="K356" s="52">
        <v>33959</v>
      </c>
      <c r="L356" s="52" t="s">
        <v>18</v>
      </c>
    </row>
    <row r="357" spans="1:12" ht="17">
      <c r="A357" s="2">
        <v>6</v>
      </c>
      <c r="B357" s="3">
        <v>1416622</v>
      </c>
      <c r="C357" s="3"/>
      <c r="D357" s="3">
        <v>45</v>
      </c>
      <c r="E357" s="4" t="s">
        <v>174</v>
      </c>
      <c r="F357" s="5" t="s">
        <v>15</v>
      </c>
      <c r="G357" s="5" t="s">
        <v>15</v>
      </c>
      <c r="H357" s="52" t="s">
        <v>16</v>
      </c>
      <c r="I357" s="52" t="s">
        <v>184</v>
      </c>
      <c r="J357" s="52" t="s">
        <v>1699</v>
      </c>
      <c r="K357" s="52">
        <v>33995</v>
      </c>
      <c r="L357" s="52" t="s">
        <v>18</v>
      </c>
    </row>
    <row r="358" spans="1:12" ht="17">
      <c r="A358" s="2">
        <v>6</v>
      </c>
      <c r="B358" s="3">
        <v>1416670</v>
      </c>
      <c r="C358" s="3"/>
      <c r="D358" s="3">
        <v>24</v>
      </c>
      <c r="E358" s="4" t="s">
        <v>23</v>
      </c>
      <c r="F358" s="5" t="s">
        <v>15</v>
      </c>
      <c r="G358" s="5" t="s">
        <v>15</v>
      </c>
      <c r="H358" s="52" t="s">
        <v>16</v>
      </c>
      <c r="I358" s="52" t="s">
        <v>184</v>
      </c>
      <c r="J358" s="52" t="s">
        <v>1699</v>
      </c>
      <c r="K358" s="52">
        <v>34043</v>
      </c>
      <c r="L358" s="52" t="s">
        <v>18</v>
      </c>
    </row>
    <row r="359" spans="1:12" ht="17">
      <c r="A359" s="2">
        <v>6</v>
      </c>
      <c r="B359" s="3">
        <v>1416711</v>
      </c>
      <c r="C359" s="3"/>
      <c r="D359" s="3">
        <v>24</v>
      </c>
      <c r="E359" s="4" t="s">
        <v>23</v>
      </c>
      <c r="F359" s="5" t="s">
        <v>15</v>
      </c>
      <c r="G359" s="5" t="s">
        <v>15</v>
      </c>
      <c r="H359" s="52" t="s">
        <v>16</v>
      </c>
      <c r="I359" s="52" t="s">
        <v>184</v>
      </c>
      <c r="J359" s="52" t="s">
        <v>1699</v>
      </c>
      <c r="K359" s="52">
        <v>34084</v>
      </c>
      <c r="L359" s="52" t="s">
        <v>18</v>
      </c>
    </row>
    <row r="360" spans="1:12" ht="17">
      <c r="A360" s="2">
        <v>6</v>
      </c>
      <c r="B360" s="3">
        <v>1416739</v>
      </c>
      <c r="C360" s="3"/>
      <c r="D360" s="3">
        <v>45</v>
      </c>
      <c r="E360" s="4" t="s">
        <v>83</v>
      </c>
      <c r="F360" s="5" t="s">
        <v>15</v>
      </c>
      <c r="G360" s="5" t="s">
        <v>15</v>
      </c>
      <c r="H360" s="52" t="s">
        <v>16</v>
      </c>
      <c r="I360" s="52" t="s">
        <v>184</v>
      </c>
      <c r="J360" s="52" t="s">
        <v>1699</v>
      </c>
      <c r="K360" s="52">
        <v>34112</v>
      </c>
      <c r="L360" s="52" t="s">
        <v>18</v>
      </c>
    </row>
    <row r="361" spans="1:12" ht="17">
      <c r="A361" s="2">
        <v>6</v>
      </c>
      <c r="B361" s="3">
        <v>1416788</v>
      </c>
      <c r="C361" s="3"/>
      <c r="D361" s="3">
        <v>24</v>
      </c>
      <c r="E361" s="4" t="s">
        <v>35</v>
      </c>
      <c r="F361" s="5" t="s">
        <v>15</v>
      </c>
      <c r="G361" s="5" t="s">
        <v>15</v>
      </c>
      <c r="H361" s="52" t="s">
        <v>16</v>
      </c>
      <c r="I361" s="52" t="s">
        <v>184</v>
      </c>
      <c r="J361" s="52" t="s">
        <v>1699</v>
      </c>
      <c r="K361" s="52">
        <v>34161</v>
      </c>
      <c r="L361" s="52" t="s">
        <v>18</v>
      </c>
    </row>
    <row r="362" spans="1:12" ht="17">
      <c r="A362" s="2">
        <v>6</v>
      </c>
      <c r="B362" s="3">
        <v>1416822</v>
      </c>
      <c r="C362" s="3"/>
      <c r="D362" s="3">
        <v>45</v>
      </c>
      <c r="E362" s="4" t="s">
        <v>175</v>
      </c>
      <c r="F362" s="5" t="s">
        <v>15</v>
      </c>
      <c r="G362" s="5" t="s">
        <v>15</v>
      </c>
      <c r="H362" s="52" t="s">
        <v>16</v>
      </c>
      <c r="I362" s="52" t="s">
        <v>184</v>
      </c>
      <c r="J362" s="52" t="s">
        <v>1699</v>
      </c>
      <c r="K362" s="52">
        <v>34195</v>
      </c>
      <c r="L362" s="52" t="s">
        <v>18</v>
      </c>
    </row>
    <row r="363" spans="1:12" ht="17">
      <c r="A363" s="2">
        <v>6</v>
      </c>
      <c r="B363" s="3">
        <v>1416878</v>
      </c>
      <c r="C363" s="3"/>
      <c r="D363" s="3">
        <v>30</v>
      </c>
      <c r="E363" s="4" t="s">
        <v>176</v>
      </c>
      <c r="F363" s="5" t="s">
        <v>15</v>
      </c>
      <c r="G363" s="5" t="s">
        <v>15</v>
      </c>
      <c r="H363" s="52" t="s">
        <v>16</v>
      </c>
      <c r="I363" s="52" t="s">
        <v>184</v>
      </c>
      <c r="J363" s="52" t="s">
        <v>1699</v>
      </c>
      <c r="K363" s="52">
        <v>34251</v>
      </c>
      <c r="L363" s="52" t="s">
        <v>18</v>
      </c>
    </row>
    <row r="364" spans="1:12" ht="17">
      <c r="A364" s="2">
        <v>6</v>
      </c>
      <c r="B364" s="3">
        <v>1416912</v>
      </c>
      <c r="C364" s="3"/>
      <c r="D364" s="3">
        <v>24</v>
      </c>
      <c r="E364" s="4" t="s">
        <v>88</v>
      </c>
      <c r="F364" s="5" t="s">
        <v>15</v>
      </c>
      <c r="G364" s="5" t="s">
        <v>15</v>
      </c>
      <c r="H364" s="52" t="s">
        <v>16</v>
      </c>
      <c r="I364" s="52" t="s">
        <v>184</v>
      </c>
      <c r="J364" s="52" t="s">
        <v>1699</v>
      </c>
      <c r="K364" s="52">
        <v>34285</v>
      </c>
      <c r="L364" s="52" t="s">
        <v>18</v>
      </c>
    </row>
    <row r="365" spans="1:12" ht="17">
      <c r="A365" s="2">
        <v>6</v>
      </c>
      <c r="B365" s="3">
        <v>1416993</v>
      </c>
      <c r="C365" s="3"/>
      <c r="D365" s="3">
        <v>24</v>
      </c>
      <c r="E365" s="4" t="s">
        <v>34</v>
      </c>
      <c r="F365" s="5" t="s">
        <v>15</v>
      </c>
      <c r="G365" s="5" t="s">
        <v>15</v>
      </c>
      <c r="H365" s="52" t="s">
        <v>16</v>
      </c>
      <c r="I365" s="52" t="s">
        <v>184</v>
      </c>
      <c r="J365" s="52" t="s">
        <v>1699</v>
      </c>
      <c r="K365" s="52">
        <v>34366</v>
      </c>
      <c r="L365" s="52" t="s">
        <v>18</v>
      </c>
    </row>
    <row r="366" spans="1:12" ht="17">
      <c r="A366" s="2">
        <v>6</v>
      </c>
      <c r="B366" s="3">
        <v>1417028</v>
      </c>
      <c r="C366" s="3"/>
      <c r="D366" s="3">
        <v>24</v>
      </c>
      <c r="E366" s="4" t="s">
        <v>88</v>
      </c>
      <c r="F366" s="5" t="s">
        <v>15</v>
      </c>
      <c r="G366" s="5" t="s">
        <v>15</v>
      </c>
      <c r="H366" s="52" t="s">
        <v>16</v>
      </c>
      <c r="I366" s="52" t="s">
        <v>184</v>
      </c>
      <c r="J366" s="52" t="s">
        <v>1699</v>
      </c>
      <c r="K366" s="52">
        <v>34401</v>
      </c>
      <c r="L366" s="52" t="s">
        <v>18</v>
      </c>
    </row>
    <row r="367" spans="1:12" ht="17">
      <c r="A367" s="2">
        <v>6</v>
      </c>
      <c r="B367" s="3">
        <v>1417070</v>
      </c>
      <c r="C367" s="3"/>
      <c r="D367" s="3">
        <v>43</v>
      </c>
      <c r="E367" s="4" t="s">
        <v>177</v>
      </c>
      <c r="F367" s="5" t="s">
        <v>15</v>
      </c>
      <c r="G367" s="5" t="s">
        <v>15</v>
      </c>
      <c r="H367" s="52" t="s">
        <v>16</v>
      </c>
      <c r="I367" s="52" t="s">
        <v>184</v>
      </c>
      <c r="J367" s="52" t="s">
        <v>1699</v>
      </c>
      <c r="K367" s="52">
        <v>34443</v>
      </c>
      <c r="L367" s="52" t="s">
        <v>18</v>
      </c>
    </row>
    <row r="368" spans="1:12" ht="17">
      <c r="A368" s="2">
        <v>6</v>
      </c>
      <c r="B368" s="3">
        <v>1417124</v>
      </c>
      <c r="C368" s="3"/>
      <c r="D368" s="3">
        <v>24</v>
      </c>
      <c r="E368" s="4" t="s">
        <v>59</v>
      </c>
      <c r="F368" s="5" t="s">
        <v>15</v>
      </c>
      <c r="G368" s="5" t="s">
        <v>15</v>
      </c>
      <c r="H368" s="52" t="s">
        <v>16</v>
      </c>
      <c r="I368" s="52" t="s">
        <v>184</v>
      </c>
      <c r="J368" s="52" t="s">
        <v>1699</v>
      </c>
      <c r="K368" s="52">
        <v>34497</v>
      </c>
      <c r="L368" s="52" t="s">
        <v>18</v>
      </c>
    </row>
    <row r="369" spans="1:12" ht="17">
      <c r="A369" s="2">
        <v>6</v>
      </c>
      <c r="B369" s="3">
        <v>1417152</v>
      </c>
      <c r="C369" s="3"/>
      <c r="D369" s="3">
        <v>24</v>
      </c>
      <c r="E369" s="4" t="s">
        <v>23</v>
      </c>
      <c r="F369" s="5" t="s">
        <v>15</v>
      </c>
      <c r="G369" s="5" t="s">
        <v>15</v>
      </c>
      <c r="H369" s="52" t="s">
        <v>16</v>
      </c>
      <c r="I369" s="52" t="s">
        <v>184</v>
      </c>
      <c r="J369" s="52" t="s">
        <v>1699</v>
      </c>
      <c r="K369" s="52">
        <v>34525</v>
      </c>
      <c r="L369" s="52" t="s">
        <v>18</v>
      </c>
    </row>
    <row r="370" spans="1:12" ht="17">
      <c r="A370" s="2">
        <v>6</v>
      </c>
      <c r="B370" s="3">
        <v>1417180</v>
      </c>
      <c r="C370" s="3"/>
      <c r="D370" s="3">
        <v>24</v>
      </c>
      <c r="E370" s="4" t="s">
        <v>35</v>
      </c>
      <c r="F370" s="5" t="s">
        <v>15</v>
      </c>
      <c r="G370" s="5" t="s">
        <v>15</v>
      </c>
      <c r="H370" s="52" t="s">
        <v>16</v>
      </c>
      <c r="I370" s="52" t="s">
        <v>184</v>
      </c>
      <c r="J370" s="52" t="s">
        <v>1699</v>
      </c>
      <c r="K370" s="52">
        <v>34553</v>
      </c>
      <c r="L370" s="52" t="s">
        <v>18</v>
      </c>
    </row>
    <row r="371" spans="1:12" ht="17">
      <c r="A371" s="2">
        <v>6</v>
      </c>
      <c r="B371" s="3">
        <v>1417208</v>
      </c>
      <c r="C371" s="3"/>
      <c r="D371" s="3">
        <v>45</v>
      </c>
      <c r="E371" s="4" t="s">
        <v>178</v>
      </c>
      <c r="F371" s="5" t="s">
        <v>15</v>
      </c>
      <c r="G371" s="5" t="s">
        <v>15</v>
      </c>
      <c r="H371" s="52" t="s">
        <v>16</v>
      </c>
      <c r="I371" s="52" t="s">
        <v>184</v>
      </c>
      <c r="J371" s="52" t="s">
        <v>1699</v>
      </c>
      <c r="K371" s="52">
        <v>34581</v>
      </c>
      <c r="L371" s="52" t="s">
        <v>18</v>
      </c>
    </row>
    <row r="372" spans="1:12" ht="17">
      <c r="A372" s="2">
        <v>6</v>
      </c>
      <c r="B372" s="3">
        <v>1417270</v>
      </c>
      <c r="C372" s="3"/>
      <c r="D372" s="3">
        <v>24</v>
      </c>
      <c r="E372" s="4" t="s">
        <v>19</v>
      </c>
      <c r="F372" s="5" t="s">
        <v>15</v>
      </c>
      <c r="G372" s="5" t="s">
        <v>15</v>
      </c>
      <c r="H372" s="52" t="s">
        <v>16</v>
      </c>
      <c r="I372" s="52" t="s">
        <v>184</v>
      </c>
      <c r="J372" s="52" t="s">
        <v>1699</v>
      </c>
      <c r="K372" s="52">
        <v>34643</v>
      </c>
      <c r="L372" s="52" t="s">
        <v>18</v>
      </c>
    </row>
    <row r="373" spans="1:12" ht="17">
      <c r="A373" s="2">
        <v>6</v>
      </c>
      <c r="B373" s="3">
        <v>1417319</v>
      </c>
      <c r="C373" s="3"/>
      <c r="D373" s="3">
        <v>45</v>
      </c>
      <c r="E373" s="4" t="s">
        <v>76</v>
      </c>
      <c r="F373" s="5" t="s">
        <v>15</v>
      </c>
      <c r="G373" s="5" t="s">
        <v>15</v>
      </c>
      <c r="H373" s="52" t="s">
        <v>16</v>
      </c>
      <c r="I373" s="52" t="s">
        <v>184</v>
      </c>
      <c r="J373" s="52" t="s">
        <v>1699</v>
      </c>
      <c r="K373" s="52">
        <v>34692</v>
      </c>
      <c r="L373" s="52" t="s">
        <v>18</v>
      </c>
    </row>
    <row r="374" spans="1:12" ht="17">
      <c r="A374" s="2">
        <v>6</v>
      </c>
      <c r="B374" s="3">
        <v>1417368</v>
      </c>
      <c r="C374" s="3"/>
      <c r="D374" s="3">
        <v>25</v>
      </c>
      <c r="E374" s="4" t="s">
        <v>61</v>
      </c>
      <c r="F374" s="5" t="s">
        <v>15</v>
      </c>
      <c r="G374" s="5" t="s">
        <v>15</v>
      </c>
      <c r="H374" s="52" t="s">
        <v>16</v>
      </c>
      <c r="I374" s="52" t="s">
        <v>184</v>
      </c>
      <c r="J374" s="52" t="s">
        <v>1699</v>
      </c>
      <c r="K374" s="52">
        <v>34741</v>
      </c>
      <c r="L374" s="52" t="s">
        <v>18</v>
      </c>
    </row>
    <row r="375" spans="1:12" ht="17">
      <c r="A375" s="2">
        <v>6</v>
      </c>
      <c r="B375" s="3">
        <v>1417397</v>
      </c>
      <c r="C375" s="3"/>
      <c r="D375" s="3">
        <v>24</v>
      </c>
      <c r="E375" s="4" t="s">
        <v>23</v>
      </c>
      <c r="F375" s="5" t="s">
        <v>15</v>
      </c>
      <c r="G375" s="5" t="s">
        <v>15</v>
      </c>
      <c r="H375" s="52" t="s">
        <v>16</v>
      </c>
      <c r="I375" s="52" t="s">
        <v>184</v>
      </c>
      <c r="J375" s="52" t="s">
        <v>1699</v>
      </c>
      <c r="K375" s="52">
        <v>34770</v>
      </c>
      <c r="L375" s="52" t="s">
        <v>18</v>
      </c>
    </row>
    <row r="376" spans="1:12" ht="17">
      <c r="A376" s="2">
        <v>6</v>
      </c>
      <c r="B376" s="3">
        <v>1417425</v>
      </c>
      <c r="C376" s="3"/>
      <c r="D376" s="3">
        <v>45</v>
      </c>
      <c r="E376" s="4" t="s">
        <v>179</v>
      </c>
      <c r="F376" s="5" t="s">
        <v>15</v>
      </c>
      <c r="G376" s="5" t="s">
        <v>15</v>
      </c>
      <c r="H376" s="52" t="s">
        <v>16</v>
      </c>
      <c r="I376" s="52" t="s">
        <v>184</v>
      </c>
      <c r="J376" s="52" t="s">
        <v>1699</v>
      </c>
      <c r="K376" s="52">
        <v>34798</v>
      </c>
      <c r="L376" s="52" t="s">
        <v>18</v>
      </c>
    </row>
    <row r="377" spans="1:12" ht="17">
      <c r="A377" s="2">
        <v>6</v>
      </c>
      <c r="B377" s="3">
        <v>1417502</v>
      </c>
      <c r="C377" s="3"/>
      <c r="D377" s="3">
        <v>25</v>
      </c>
      <c r="E377" s="4" t="s">
        <v>180</v>
      </c>
      <c r="F377" s="5" t="s">
        <v>15</v>
      </c>
      <c r="G377" s="5" t="s">
        <v>15</v>
      </c>
      <c r="H377" s="52" t="s">
        <v>16</v>
      </c>
      <c r="I377" s="52" t="s">
        <v>184</v>
      </c>
      <c r="J377" s="52" t="s">
        <v>1699</v>
      </c>
      <c r="K377" s="52">
        <v>34875</v>
      </c>
      <c r="L377" s="52" t="s">
        <v>18</v>
      </c>
    </row>
    <row r="378" spans="1:12" ht="17">
      <c r="A378" s="2">
        <v>6</v>
      </c>
      <c r="B378" s="3">
        <v>1417551</v>
      </c>
      <c r="C378" s="3"/>
      <c r="D378" s="3">
        <v>24</v>
      </c>
      <c r="E378" s="4" t="s">
        <v>19</v>
      </c>
      <c r="F378" s="5" t="s">
        <v>15</v>
      </c>
      <c r="G378" s="5" t="s">
        <v>15</v>
      </c>
      <c r="H378" s="52" t="s">
        <v>16</v>
      </c>
      <c r="I378" s="52" t="s">
        <v>184</v>
      </c>
      <c r="J378" s="52" t="s">
        <v>1699</v>
      </c>
      <c r="K378" s="52">
        <v>34924</v>
      </c>
      <c r="L378" s="52" t="s">
        <v>18</v>
      </c>
    </row>
    <row r="379" spans="1:12" ht="17">
      <c r="A379" s="2">
        <v>6</v>
      </c>
      <c r="B379" s="3">
        <v>1417601</v>
      </c>
      <c r="C379" s="3"/>
      <c r="D379" s="3">
        <v>24</v>
      </c>
      <c r="E379" s="4" t="s">
        <v>59</v>
      </c>
      <c r="F379" s="5" t="s">
        <v>15</v>
      </c>
      <c r="G379" s="5" t="s">
        <v>15</v>
      </c>
      <c r="H379" s="52" t="s">
        <v>16</v>
      </c>
      <c r="I379" s="52" t="s">
        <v>184</v>
      </c>
      <c r="J379" s="52" t="s">
        <v>1699</v>
      </c>
      <c r="K379" s="52">
        <v>34974</v>
      </c>
      <c r="L379" s="52" t="s">
        <v>18</v>
      </c>
    </row>
    <row r="380" spans="1:12" ht="17">
      <c r="A380" s="2">
        <v>6</v>
      </c>
      <c r="B380" s="3">
        <v>1417629</v>
      </c>
      <c r="C380" s="3"/>
      <c r="D380" s="3">
        <v>45</v>
      </c>
      <c r="E380" s="4" t="s">
        <v>78</v>
      </c>
      <c r="F380" s="5" t="s">
        <v>15</v>
      </c>
      <c r="G380" s="5" t="s">
        <v>15</v>
      </c>
      <c r="H380" s="52" t="s">
        <v>16</v>
      </c>
      <c r="I380" s="52" t="s">
        <v>184</v>
      </c>
      <c r="J380" s="52" t="s">
        <v>1699</v>
      </c>
      <c r="K380" s="52">
        <v>35002</v>
      </c>
      <c r="L380" s="52" t="s">
        <v>18</v>
      </c>
    </row>
    <row r="381" spans="1:12" ht="17">
      <c r="A381" s="2">
        <v>6</v>
      </c>
      <c r="B381" s="3">
        <v>1417746</v>
      </c>
      <c r="C381" s="3"/>
      <c r="D381" s="3">
        <v>24</v>
      </c>
      <c r="E381" s="4" t="s">
        <v>34</v>
      </c>
      <c r="F381" s="5" t="s">
        <v>15</v>
      </c>
      <c r="G381" s="5" t="s">
        <v>15</v>
      </c>
      <c r="H381" s="52" t="s">
        <v>16</v>
      </c>
      <c r="I381" s="52" t="s">
        <v>184</v>
      </c>
      <c r="J381" s="52" t="s">
        <v>1699</v>
      </c>
      <c r="K381" s="52">
        <v>35119</v>
      </c>
      <c r="L381" s="52" t="s">
        <v>18</v>
      </c>
    </row>
    <row r="382" spans="1:12" ht="17">
      <c r="A382" s="2">
        <v>6</v>
      </c>
      <c r="B382" s="3">
        <v>1417794</v>
      </c>
      <c r="C382" s="3"/>
      <c r="D382" s="3">
        <v>24</v>
      </c>
      <c r="E382" s="4" t="s">
        <v>88</v>
      </c>
      <c r="F382" s="5" t="s">
        <v>15</v>
      </c>
      <c r="G382" s="5" t="s">
        <v>15</v>
      </c>
      <c r="H382" s="52" t="s">
        <v>16</v>
      </c>
      <c r="I382" s="52" t="s">
        <v>184</v>
      </c>
      <c r="J382" s="52" t="s">
        <v>1699</v>
      </c>
      <c r="K382" s="52">
        <v>35167</v>
      </c>
      <c r="L382" s="52" t="s">
        <v>18</v>
      </c>
    </row>
    <row r="383" spans="1:12" ht="17">
      <c r="A383" s="2">
        <v>6</v>
      </c>
      <c r="B383" s="3">
        <v>1417835</v>
      </c>
      <c r="C383" s="3"/>
      <c r="D383" s="3">
        <v>24</v>
      </c>
      <c r="E383" s="4" t="s">
        <v>88</v>
      </c>
      <c r="F383" s="5" t="s">
        <v>15</v>
      </c>
      <c r="G383" s="5" t="s">
        <v>15</v>
      </c>
      <c r="H383" s="52" t="s">
        <v>16</v>
      </c>
      <c r="I383" s="52" t="s">
        <v>184</v>
      </c>
      <c r="J383" s="52" t="s">
        <v>1699</v>
      </c>
      <c r="K383" s="52">
        <v>35208</v>
      </c>
      <c r="L383" s="52" t="s">
        <v>18</v>
      </c>
    </row>
    <row r="384" spans="1:12" ht="17">
      <c r="A384" s="2">
        <v>6</v>
      </c>
      <c r="B384" s="3">
        <v>1417863</v>
      </c>
      <c r="C384" s="3"/>
      <c r="D384" s="3">
        <v>45</v>
      </c>
      <c r="E384" s="4" t="s">
        <v>80</v>
      </c>
      <c r="F384" s="5" t="s">
        <v>15</v>
      </c>
      <c r="G384" s="5" t="s">
        <v>15</v>
      </c>
      <c r="H384" s="52" t="s">
        <v>16</v>
      </c>
      <c r="I384" s="52" t="s">
        <v>184</v>
      </c>
      <c r="J384" s="52" t="s">
        <v>1699</v>
      </c>
      <c r="K384" s="52">
        <v>35236</v>
      </c>
      <c r="L384" s="52" t="s">
        <v>18</v>
      </c>
    </row>
    <row r="385" spans="1:12" ht="17">
      <c r="A385" s="2">
        <v>6</v>
      </c>
      <c r="B385" s="3">
        <v>1417926</v>
      </c>
      <c r="C385" s="3"/>
      <c r="D385" s="3">
        <v>24</v>
      </c>
      <c r="E385" s="4" t="s">
        <v>35</v>
      </c>
      <c r="F385" s="5" t="s">
        <v>15</v>
      </c>
      <c r="G385" s="5" t="s">
        <v>15</v>
      </c>
      <c r="H385" s="52" t="s">
        <v>16</v>
      </c>
      <c r="I385" s="52" t="s">
        <v>184</v>
      </c>
      <c r="J385" s="52" t="s">
        <v>1699</v>
      </c>
      <c r="K385" s="52">
        <v>35299</v>
      </c>
      <c r="L385" s="52" t="s">
        <v>18</v>
      </c>
    </row>
    <row r="386" spans="1:12" ht="17">
      <c r="A386" s="2">
        <v>6</v>
      </c>
      <c r="B386" s="3">
        <v>1417954</v>
      </c>
      <c r="C386" s="3"/>
      <c r="D386" s="3">
        <v>24</v>
      </c>
      <c r="E386" s="4" t="s">
        <v>59</v>
      </c>
      <c r="F386" s="5" t="s">
        <v>15</v>
      </c>
      <c r="G386" s="5" t="s">
        <v>15</v>
      </c>
      <c r="H386" s="52" t="s">
        <v>16</v>
      </c>
      <c r="I386" s="52" t="s">
        <v>184</v>
      </c>
      <c r="J386" s="52" t="s">
        <v>1699</v>
      </c>
      <c r="K386" s="52">
        <v>35327</v>
      </c>
      <c r="L386" s="52" t="s">
        <v>18</v>
      </c>
    </row>
    <row r="387" spans="1:12" ht="17">
      <c r="A387" s="2">
        <v>6</v>
      </c>
      <c r="B387" s="3">
        <v>1418016</v>
      </c>
      <c r="C387" s="3"/>
      <c r="D387" s="3">
        <v>24</v>
      </c>
      <c r="E387" s="4" t="s">
        <v>34</v>
      </c>
      <c r="F387" s="5" t="s">
        <v>15</v>
      </c>
      <c r="G387" s="5" t="s">
        <v>15</v>
      </c>
      <c r="H387" s="52" t="s">
        <v>16</v>
      </c>
      <c r="I387" s="52" t="s">
        <v>184</v>
      </c>
      <c r="J387" s="52" t="s">
        <v>1699</v>
      </c>
      <c r="K387" s="52">
        <v>35389</v>
      </c>
      <c r="L387" s="52" t="s">
        <v>18</v>
      </c>
    </row>
    <row r="388" spans="1:12" ht="17">
      <c r="A388" s="2">
        <v>6</v>
      </c>
      <c r="B388" s="3">
        <v>1418050</v>
      </c>
      <c r="C388" s="3"/>
      <c r="D388" s="3">
        <v>30</v>
      </c>
      <c r="E388" s="4" t="s">
        <v>176</v>
      </c>
      <c r="F388" s="5" t="s">
        <v>15</v>
      </c>
      <c r="G388" s="5" t="s">
        <v>15</v>
      </c>
      <c r="H388" s="52" t="s">
        <v>16</v>
      </c>
      <c r="I388" s="52" t="s">
        <v>184</v>
      </c>
      <c r="J388" s="52" t="s">
        <v>1699</v>
      </c>
      <c r="K388" s="52">
        <v>35423</v>
      </c>
      <c r="L388" s="52" t="s">
        <v>18</v>
      </c>
    </row>
    <row r="389" spans="1:12" ht="17">
      <c r="A389" s="2">
        <v>6</v>
      </c>
      <c r="B389" s="3">
        <v>1418091</v>
      </c>
      <c r="C389" s="3"/>
      <c r="D389" s="3">
        <v>24</v>
      </c>
      <c r="E389" s="4" t="s">
        <v>20</v>
      </c>
      <c r="F389" s="5" t="s">
        <v>15</v>
      </c>
      <c r="G389" s="5" t="s">
        <v>15</v>
      </c>
      <c r="H389" s="52" t="s">
        <v>16</v>
      </c>
      <c r="I389" s="52" t="s">
        <v>184</v>
      </c>
      <c r="J389" s="52" t="s">
        <v>1699</v>
      </c>
      <c r="K389" s="52">
        <v>35464</v>
      </c>
      <c r="L389" s="52" t="s">
        <v>18</v>
      </c>
    </row>
    <row r="390" spans="1:12" ht="17">
      <c r="A390" s="2">
        <v>6</v>
      </c>
      <c r="B390" s="3">
        <v>1418188</v>
      </c>
      <c r="C390" s="3"/>
      <c r="D390" s="3">
        <v>24</v>
      </c>
      <c r="E390" s="4" t="s">
        <v>19</v>
      </c>
      <c r="F390" s="5" t="s">
        <v>15</v>
      </c>
      <c r="G390" s="5" t="s">
        <v>15</v>
      </c>
      <c r="H390" s="52" t="s">
        <v>16</v>
      </c>
      <c r="I390" s="52" t="s">
        <v>184</v>
      </c>
      <c r="J390" s="52" t="s">
        <v>1699</v>
      </c>
      <c r="K390" s="52">
        <v>35561</v>
      </c>
      <c r="L390" s="52" t="s">
        <v>18</v>
      </c>
    </row>
    <row r="391" spans="1:12" ht="17">
      <c r="A391" s="2" t="s">
        <v>181</v>
      </c>
      <c r="B391" s="3">
        <v>7820</v>
      </c>
      <c r="C391" s="3">
        <v>1410396</v>
      </c>
      <c r="D391" s="3">
        <v>28</v>
      </c>
      <c r="E391" s="4" t="s">
        <v>182</v>
      </c>
      <c r="F391" s="5" t="s">
        <v>15</v>
      </c>
      <c r="G391" s="5" t="s">
        <v>15</v>
      </c>
      <c r="H391" s="52" t="s">
        <v>16</v>
      </c>
      <c r="I391" s="52" t="s">
        <v>184</v>
      </c>
      <c r="J391" s="52" t="s">
        <v>1698</v>
      </c>
      <c r="K391" s="52">
        <v>27769</v>
      </c>
      <c r="L391" s="52" t="s">
        <v>18</v>
      </c>
    </row>
    <row r="392" spans="1:12" ht="17">
      <c r="A392" s="2" t="s">
        <v>181</v>
      </c>
      <c r="B392" s="3">
        <v>9888</v>
      </c>
      <c r="C392" s="3">
        <v>1408328</v>
      </c>
      <c r="D392" s="3">
        <v>28</v>
      </c>
      <c r="E392" s="4" t="s">
        <v>183</v>
      </c>
      <c r="F392" s="5" t="s">
        <v>15</v>
      </c>
      <c r="G392" s="5" t="s">
        <v>15</v>
      </c>
      <c r="H392" s="52" t="s">
        <v>16</v>
      </c>
      <c r="I392" s="52" t="s">
        <v>184</v>
      </c>
      <c r="J392" s="52" t="s">
        <v>1698</v>
      </c>
      <c r="K392" s="52">
        <v>25701</v>
      </c>
      <c r="L392" s="52" t="s">
        <v>18</v>
      </c>
    </row>
    <row r="393" spans="1:12" ht="17">
      <c r="A393" s="2" t="s">
        <v>181</v>
      </c>
      <c r="B393" s="3">
        <v>10742</v>
      </c>
      <c r="C393" s="3">
        <v>1407468</v>
      </c>
      <c r="D393" s="3">
        <v>34</v>
      </c>
      <c r="E393" s="4" t="s">
        <v>12</v>
      </c>
      <c r="F393" s="5" t="s">
        <v>15</v>
      </c>
      <c r="G393" s="5" t="s">
        <v>15</v>
      </c>
      <c r="H393" s="52" t="s">
        <v>16</v>
      </c>
      <c r="I393" s="52" t="s">
        <v>184</v>
      </c>
      <c r="J393" s="52" t="s">
        <v>1698</v>
      </c>
      <c r="K393" s="52">
        <v>24841</v>
      </c>
      <c r="L393" s="52" t="s">
        <v>18</v>
      </c>
    </row>
    <row r="394" spans="1:12" ht="17">
      <c r="A394" s="2" t="s">
        <v>181</v>
      </c>
      <c r="B394" s="3">
        <v>34002</v>
      </c>
      <c r="C394" s="3">
        <v>1384212</v>
      </c>
      <c r="D394" s="3">
        <v>30</v>
      </c>
      <c r="E394" s="4" t="s">
        <v>27</v>
      </c>
      <c r="F394" s="5"/>
      <c r="G394" s="5" t="s">
        <v>15</v>
      </c>
      <c r="H394" s="7" t="s">
        <v>16</v>
      </c>
      <c r="I394" s="7" t="s">
        <v>184</v>
      </c>
      <c r="J394" s="7" t="s">
        <v>1698</v>
      </c>
      <c r="K394" s="7">
        <v>1585</v>
      </c>
      <c r="L394" s="7" t="s">
        <v>18</v>
      </c>
    </row>
    <row r="395" spans="1:12" ht="17">
      <c r="A395" s="2" t="s">
        <v>181</v>
      </c>
      <c r="B395" s="3">
        <v>1304513</v>
      </c>
      <c r="C395" s="3">
        <v>113696</v>
      </c>
      <c r="D395" s="3">
        <v>35</v>
      </c>
      <c r="E395" s="4" t="s">
        <v>185</v>
      </c>
      <c r="F395" s="5"/>
      <c r="G395" s="5"/>
      <c r="H395" s="7" t="s">
        <v>30</v>
      </c>
      <c r="I395" s="7" t="s">
        <v>186</v>
      </c>
      <c r="J395" s="7" t="s">
        <v>1698</v>
      </c>
      <c r="K395" s="7">
        <v>-128</v>
      </c>
      <c r="L395" s="7" t="s">
        <v>187</v>
      </c>
    </row>
    <row r="396" spans="1:12" ht="17">
      <c r="A396" s="2" t="s">
        <v>181</v>
      </c>
      <c r="B396" s="3">
        <v>1407388</v>
      </c>
      <c r="C396" s="3">
        <v>10823</v>
      </c>
      <c r="D396" s="3">
        <v>33</v>
      </c>
      <c r="E396" s="4" t="s">
        <v>188</v>
      </c>
      <c r="F396" s="5"/>
      <c r="G396" s="5"/>
      <c r="H396" s="7" t="s">
        <v>40</v>
      </c>
      <c r="I396" s="7" t="s">
        <v>189</v>
      </c>
      <c r="J396" s="7" t="s">
        <v>1699</v>
      </c>
      <c r="K396" s="7">
        <v>0</v>
      </c>
      <c r="L396" s="7" t="s">
        <v>18</v>
      </c>
    </row>
    <row r="397" spans="1:12" ht="17">
      <c r="A397" s="2" t="s">
        <v>181</v>
      </c>
      <c r="B397" s="3">
        <v>1417597</v>
      </c>
      <c r="C397" s="3">
        <v>623</v>
      </c>
      <c r="D397" s="3">
        <v>24</v>
      </c>
      <c r="E397" s="4" t="s">
        <v>91</v>
      </c>
      <c r="F397" s="5" t="s">
        <v>15</v>
      </c>
      <c r="G397" s="5"/>
      <c r="H397" s="7" t="s">
        <v>30</v>
      </c>
      <c r="I397" s="7" t="s">
        <v>190</v>
      </c>
      <c r="J397" s="7" t="s">
        <v>1698</v>
      </c>
      <c r="K397" s="7">
        <v>-30</v>
      </c>
      <c r="L397" s="7" t="s">
        <v>153</v>
      </c>
    </row>
    <row r="398" spans="1:12" ht="17">
      <c r="A398" s="2" t="s">
        <v>181</v>
      </c>
      <c r="B398" s="3">
        <v>1417644</v>
      </c>
      <c r="C398" s="3">
        <v>576</v>
      </c>
      <c r="D398" s="3">
        <v>24</v>
      </c>
      <c r="E398" s="4" t="s">
        <v>19</v>
      </c>
      <c r="F398" s="5" t="s">
        <v>15</v>
      </c>
      <c r="G398" s="5"/>
      <c r="H398" s="7" t="s">
        <v>30</v>
      </c>
      <c r="I398" s="7" t="s">
        <v>190</v>
      </c>
      <c r="J398" s="7" t="s">
        <v>1698</v>
      </c>
      <c r="K398" s="7">
        <f>(653-C398)*-1</f>
        <v>-77</v>
      </c>
      <c r="L398" s="7" t="s">
        <v>153</v>
      </c>
    </row>
    <row r="399" spans="1:12" ht="17">
      <c r="A399" s="2" t="s">
        <v>181</v>
      </c>
      <c r="B399" s="3">
        <v>1417680</v>
      </c>
      <c r="C399" s="3">
        <v>540</v>
      </c>
      <c r="D399" s="3">
        <v>24</v>
      </c>
      <c r="E399" s="4" t="s">
        <v>20</v>
      </c>
      <c r="F399" s="5" t="s">
        <v>15</v>
      </c>
      <c r="G399" s="5"/>
      <c r="H399" s="7" t="s">
        <v>30</v>
      </c>
      <c r="I399" s="7" t="s">
        <v>190</v>
      </c>
      <c r="J399" s="7" t="s">
        <v>1698</v>
      </c>
      <c r="K399" s="7">
        <f t="shared" ref="K399:K411" si="5">(653-C399)*-1</f>
        <v>-113</v>
      </c>
      <c r="L399" s="7" t="s">
        <v>153</v>
      </c>
    </row>
    <row r="400" spans="1:12" ht="17">
      <c r="A400" s="2" t="s">
        <v>181</v>
      </c>
      <c r="B400" s="3">
        <v>1417728</v>
      </c>
      <c r="C400" s="3">
        <v>492</v>
      </c>
      <c r="D400" s="3">
        <v>24</v>
      </c>
      <c r="E400" s="4" t="s">
        <v>88</v>
      </c>
      <c r="F400" s="5" t="s">
        <v>15</v>
      </c>
      <c r="G400" s="5"/>
      <c r="H400" s="7" t="s">
        <v>30</v>
      </c>
      <c r="I400" s="7" t="s">
        <v>190</v>
      </c>
      <c r="J400" s="7" t="s">
        <v>1698</v>
      </c>
      <c r="K400" s="7">
        <f t="shared" si="5"/>
        <v>-161</v>
      </c>
      <c r="L400" s="7" t="s">
        <v>153</v>
      </c>
    </row>
    <row r="401" spans="1:12" ht="17">
      <c r="A401" s="2" t="s">
        <v>181</v>
      </c>
      <c r="B401" s="3">
        <v>1417777</v>
      </c>
      <c r="C401" s="3">
        <v>443</v>
      </c>
      <c r="D401" s="3">
        <v>24</v>
      </c>
      <c r="E401" s="4" t="s">
        <v>35</v>
      </c>
      <c r="F401" s="5" t="s">
        <v>15</v>
      </c>
      <c r="G401" s="5"/>
      <c r="H401" s="7" t="s">
        <v>30</v>
      </c>
      <c r="I401" s="7" t="s">
        <v>190</v>
      </c>
      <c r="J401" s="7" t="s">
        <v>1698</v>
      </c>
      <c r="K401" s="7">
        <f t="shared" si="5"/>
        <v>-210</v>
      </c>
      <c r="L401" s="7" t="s">
        <v>153</v>
      </c>
    </row>
    <row r="402" spans="1:12" ht="17">
      <c r="A402" s="2" t="s">
        <v>181</v>
      </c>
      <c r="B402" s="3">
        <v>1417811</v>
      </c>
      <c r="C402" s="3">
        <v>388</v>
      </c>
      <c r="D402" s="3">
        <v>45</v>
      </c>
      <c r="E402" s="4" t="s">
        <v>191</v>
      </c>
      <c r="F402" s="5" t="s">
        <v>15</v>
      </c>
      <c r="G402" s="5"/>
      <c r="H402" s="7" t="s">
        <v>30</v>
      </c>
      <c r="I402" s="7" t="s">
        <v>190</v>
      </c>
      <c r="J402" s="7" t="s">
        <v>1698</v>
      </c>
      <c r="K402" s="7">
        <f t="shared" si="5"/>
        <v>-265</v>
      </c>
      <c r="L402" s="7" t="s">
        <v>153</v>
      </c>
    </row>
    <row r="403" spans="1:12" ht="17">
      <c r="A403" s="2" t="s">
        <v>181</v>
      </c>
      <c r="B403" s="3">
        <v>1417875</v>
      </c>
      <c r="C403" s="3">
        <v>324</v>
      </c>
      <c r="D403" s="3">
        <v>45</v>
      </c>
      <c r="E403" s="4" t="s">
        <v>192</v>
      </c>
      <c r="F403" s="5" t="s">
        <v>15</v>
      </c>
      <c r="G403" s="5"/>
      <c r="H403" s="7" t="s">
        <v>30</v>
      </c>
      <c r="I403" s="7" t="s">
        <v>190</v>
      </c>
      <c r="J403" s="7" t="s">
        <v>1698</v>
      </c>
      <c r="K403" s="7">
        <f t="shared" si="5"/>
        <v>-329</v>
      </c>
      <c r="L403" s="7" t="s">
        <v>153</v>
      </c>
    </row>
    <row r="404" spans="1:12" ht="17">
      <c r="A404" s="2" t="s">
        <v>181</v>
      </c>
      <c r="B404" s="3">
        <v>1417944</v>
      </c>
      <c r="C404" s="3">
        <v>276</v>
      </c>
      <c r="D404" s="3">
        <v>24</v>
      </c>
      <c r="E404" s="4" t="s">
        <v>88</v>
      </c>
      <c r="F404" s="5" t="s">
        <v>15</v>
      </c>
      <c r="G404" s="5"/>
      <c r="H404" s="7" t="s">
        <v>30</v>
      </c>
      <c r="I404" s="7" t="s">
        <v>190</v>
      </c>
      <c r="J404" s="7" t="s">
        <v>1698</v>
      </c>
      <c r="K404" s="7">
        <f t="shared" si="5"/>
        <v>-377</v>
      </c>
      <c r="L404" s="7" t="s">
        <v>153</v>
      </c>
    </row>
    <row r="405" spans="1:12" ht="17">
      <c r="A405" s="2" t="s">
        <v>181</v>
      </c>
      <c r="B405" s="3">
        <v>1417972</v>
      </c>
      <c r="C405" s="3">
        <v>248</v>
      </c>
      <c r="D405" s="3">
        <v>24</v>
      </c>
      <c r="E405" s="4" t="s">
        <v>34</v>
      </c>
      <c r="F405" s="5" t="s">
        <v>15</v>
      </c>
      <c r="G405" s="5"/>
      <c r="H405" s="7" t="s">
        <v>30</v>
      </c>
      <c r="I405" s="7" t="s">
        <v>190</v>
      </c>
      <c r="J405" s="7" t="s">
        <v>1698</v>
      </c>
      <c r="K405" s="7">
        <f t="shared" si="5"/>
        <v>-405</v>
      </c>
      <c r="L405" s="7" t="s">
        <v>153</v>
      </c>
    </row>
    <row r="406" spans="1:12" ht="17">
      <c r="A406" s="2" t="s">
        <v>181</v>
      </c>
      <c r="B406" s="3">
        <v>1418000</v>
      </c>
      <c r="C406" s="3">
        <v>220</v>
      </c>
      <c r="D406" s="3">
        <v>24</v>
      </c>
      <c r="E406" s="4" t="s">
        <v>19</v>
      </c>
      <c r="F406" s="5" t="s">
        <v>15</v>
      </c>
      <c r="G406" s="5"/>
      <c r="H406" s="7" t="s">
        <v>30</v>
      </c>
      <c r="I406" s="7" t="s">
        <v>190</v>
      </c>
      <c r="J406" s="7" t="s">
        <v>1698</v>
      </c>
      <c r="K406" s="7">
        <f t="shared" si="5"/>
        <v>-433</v>
      </c>
      <c r="L406" s="7" t="s">
        <v>153</v>
      </c>
    </row>
    <row r="407" spans="1:12" ht="17">
      <c r="A407" s="2" t="s">
        <v>181</v>
      </c>
      <c r="B407" s="3">
        <v>1418049</v>
      </c>
      <c r="C407" s="3">
        <v>150</v>
      </c>
      <c r="D407" s="3">
        <v>45</v>
      </c>
      <c r="E407" s="4" t="s">
        <v>84</v>
      </c>
      <c r="F407" s="5" t="s">
        <v>15</v>
      </c>
      <c r="G407" s="5"/>
      <c r="H407" s="7" t="s">
        <v>30</v>
      </c>
      <c r="I407" s="7" t="s">
        <v>190</v>
      </c>
      <c r="J407" s="7" t="s">
        <v>1698</v>
      </c>
      <c r="K407" s="7">
        <f t="shared" si="5"/>
        <v>-503</v>
      </c>
      <c r="L407" s="7" t="s">
        <v>153</v>
      </c>
    </row>
    <row r="408" spans="1:12" ht="17">
      <c r="A408" s="2" t="s">
        <v>181</v>
      </c>
      <c r="B408" s="3">
        <v>1418098</v>
      </c>
      <c r="C408" s="3">
        <v>122</v>
      </c>
      <c r="D408" s="3">
        <v>24</v>
      </c>
      <c r="E408" s="4" t="s">
        <v>23</v>
      </c>
      <c r="F408" s="5" t="s">
        <v>15</v>
      </c>
      <c r="G408" s="5"/>
      <c r="H408" s="7" t="s">
        <v>30</v>
      </c>
      <c r="I408" s="7" t="s">
        <v>190</v>
      </c>
      <c r="J408" s="7" t="s">
        <v>1698</v>
      </c>
      <c r="K408" s="7">
        <f t="shared" si="5"/>
        <v>-531</v>
      </c>
      <c r="L408" s="7" t="s">
        <v>153</v>
      </c>
    </row>
    <row r="409" spans="1:12" ht="17">
      <c r="A409" s="2" t="s">
        <v>181</v>
      </c>
      <c r="B409" s="3">
        <v>1418133</v>
      </c>
      <c r="C409" s="3">
        <v>66</v>
      </c>
      <c r="D409" s="3">
        <v>45</v>
      </c>
      <c r="E409" s="4" t="s">
        <v>80</v>
      </c>
      <c r="F409" s="5" t="s">
        <v>15</v>
      </c>
      <c r="G409" s="5"/>
      <c r="H409" s="7" t="s">
        <v>30</v>
      </c>
      <c r="I409" s="7" t="s">
        <v>190</v>
      </c>
      <c r="J409" s="7" t="s">
        <v>1698</v>
      </c>
      <c r="K409" s="7">
        <f t="shared" si="5"/>
        <v>-587</v>
      </c>
      <c r="L409" s="7" t="s">
        <v>153</v>
      </c>
    </row>
    <row r="410" spans="1:12" ht="17">
      <c r="A410" s="2" t="s">
        <v>181</v>
      </c>
      <c r="B410" s="3">
        <v>1418182</v>
      </c>
      <c r="C410" s="3">
        <v>38</v>
      </c>
      <c r="D410" s="3">
        <v>24</v>
      </c>
      <c r="E410" s="4" t="s">
        <v>20</v>
      </c>
      <c r="F410" s="5" t="s">
        <v>15</v>
      </c>
      <c r="G410" s="5"/>
      <c r="H410" s="7" t="s">
        <v>30</v>
      </c>
      <c r="I410" s="7" t="s">
        <v>190</v>
      </c>
      <c r="J410" s="7" t="s">
        <v>1698</v>
      </c>
      <c r="K410" s="7">
        <f t="shared" si="5"/>
        <v>-615</v>
      </c>
      <c r="L410" s="7" t="s">
        <v>153</v>
      </c>
    </row>
    <row r="411" spans="1:12" ht="17">
      <c r="A411" s="2" t="s">
        <v>181</v>
      </c>
      <c r="B411" s="3">
        <v>1418210</v>
      </c>
      <c r="C411" s="3">
        <v>5</v>
      </c>
      <c r="D411" s="3">
        <v>29</v>
      </c>
      <c r="E411" s="4" t="s">
        <v>193</v>
      </c>
      <c r="F411" s="5" t="s">
        <v>15</v>
      </c>
      <c r="G411" s="5"/>
      <c r="H411" s="7" t="s">
        <v>30</v>
      </c>
      <c r="I411" s="7" t="s">
        <v>190</v>
      </c>
      <c r="J411" s="7" t="s">
        <v>1698</v>
      </c>
      <c r="K411" s="7">
        <f t="shared" si="5"/>
        <v>-648</v>
      </c>
      <c r="L411" s="7" t="s">
        <v>153</v>
      </c>
    </row>
    <row r="412" spans="1:12" ht="17">
      <c r="A412" s="2">
        <v>7</v>
      </c>
      <c r="B412" s="3">
        <v>6687</v>
      </c>
      <c r="C412" s="3"/>
      <c r="D412" s="3">
        <v>28</v>
      </c>
      <c r="E412" s="4" t="s">
        <v>183</v>
      </c>
      <c r="F412" s="5" t="s">
        <v>15</v>
      </c>
      <c r="G412" s="5" t="s">
        <v>15</v>
      </c>
      <c r="H412" s="52" t="s">
        <v>16</v>
      </c>
      <c r="I412" s="52" t="s">
        <v>194</v>
      </c>
      <c r="J412" s="52" t="s">
        <v>1698</v>
      </c>
      <c r="K412" s="52">
        <v>13620</v>
      </c>
      <c r="L412" s="52" t="s">
        <v>18</v>
      </c>
    </row>
    <row r="413" spans="1:12" ht="17">
      <c r="A413" s="2">
        <v>7</v>
      </c>
      <c r="B413" s="3">
        <v>7541</v>
      </c>
      <c r="C413" s="3"/>
      <c r="D413" s="3">
        <v>34</v>
      </c>
      <c r="E413" s="4" t="s">
        <v>12</v>
      </c>
      <c r="F413" s="5" t="s">
        <v>15</v>
      </c>
      <c r="G413" s="5" t="s">
        <v>15</v>
      </c>
      <c r="H413" s="52" t="s">
        <v>16</v>
      </c>
      <c r="I413" s="52" t="s">
        <v>194</v>
      </c>
      <c r="J413" s="52" t="s">
        <v>1698</v>
      </c>
      <c r="K413" s="52">
        <v>12766</v>
      </c>
      <c r="L413" s="52" t="s">
        <v>18</v>
      </c>
    </row>
    <row r="414" spans="1:12" ht="17">
      <c r="A414" s="2">
        <v>7</v>
      </c>
      <c r="B414" s="3">
        <v>18544</v>
      </c>
      <c r="C414" s="3"/>
      <c r="D414" s="3">
        <v>30</v>
      </c>
      <c r="E414" s="4" t="s">
        <v>14</v>
      </c>
      <c r="F414" s="5"/>
      <c r="G414" s="5" t="s">
        <v>15</v>
      </c>
      <c r="H414" s="7" t="s">
        <v>16</v>
      </c>
      <c r="I414" s="7" t="s">
        <v>194</v>
      </c>
      <c r="J414" s="7" t="s">
        <v>1698</v>
      </c>
      <c r="K414" s="7">
        <v>1763</v>
      </c>
      <c r="L414" s="7" t="s">
        <v>195</v>
      </c>
    </row>
    <row r="415" spans="1:12" ht="17">
      <c r="A415" s="2">
        <v>7</v>
      </c>
      <c r="B415" s="3">
        <v>30750</v>
      </c>
      <c r="C415" s="3"/>
      <c r="D415" s="3">
        <v>24</v>
      </c>
      <c r="E415" s="4" t="s">
        <v>196</v>
      </c>
      <c r="F415" s="5"/>
      <c r="G415" s="5"/>
      <c r="H415" s="7" t="s">
        <v>40</v>
      </c>
      <c r="I415" s="7" t="s">
        <v>197</v>
      </c>
      <c r="J415" s="7" t="s">
        <v>1698</v>
      </c>
      <c r="K415" s="7">
        <v>0</v>
      </c>
      <c r="L415" s="7" t="s">
        <v>42</v>
      </c>
    </row>
    <row r="416" spans="1:12" ht="17">
      <c r="A416" s="2">
        <v>7</v>
      </c>
      <c r="B416" s="3">
        <v>704510</v>
      </c>
      <c r="C416" s="3"/>
      <c r="D416" s="3">
        <v>33</v>
      </c>
      <c r="E416" s="4" t="s">
        <v>198</v>
      </c>
      <c r="F416" s="5"/>
      <c r="G416" s="5"/>
      <c r="H416" s="7" t="s">
        <v>40</v>
      </c>
      <c r="I416" s="7" t="s">
        <v>199</v>
      </c>
      <c r="J416" s="7" t="s">
        <v>1698</v>
      </c>
      <c r="K416" s="7">
        <v>0</v>
      </c>
      <c r="L416" s="7" t="s">
        <v>200</v>
      </c>
    </row>
    <row r="417" spans="1:12" ht="17">
      <c r="A417" s="2">
        <v>7</v>
      </c>
      <c r="B417" s="3">
        <v>1075616</v>
      </c>
      <c r="C417" s="3"/>
      <c r="D417" s="3">
        <v>32</v>
      </c>
      <c r="E417" s="4" t="s">
        <v>201</v>
      </c>
      <c r="F417" s="5"/>
      <c r="G417" s="5"/>
      <c r="H417" s="7" t="s">
        <v>16</v>
      </c>
      <c r="I417" s="7" t="s">
        <v>202</v>
      </c>
      <c r="J417" s="7" t="s">
        <v>1699</v>
      </c>
      <c r="K417" s="7">
        <v>862</v>
      </c>
      <c r="L417" s="7" t="s">
        <v>187</v>
      </c>
    </row>
    <row r="418" spans="1:12" ht="17">
      <c r="A418" s="2">
        <v>7</v>
      </c>
      <c r="B418" s="3">
        <v>1444713</v>
      </c>
      <c r="C418" s="3"/>
      <c r="D418" s="3">
        <v>30</v>
      </c>
      <c r="E418" s="4" t="s">
        <v>203</v>
      </c>
      <c r="F418" s="5" t="s">
        <v>15</v>
      </c>
      <c r="G418" s="5" t="s">
        <v>15</v>
      </c>
      <c r="H418" s="52" t="s">
        <v>16</v>
      </c>
      <c r="I418" s="52" t="s">
        <v>208</v>
      </c>
      <c r="J418" s="52" t="s">
        <v>1699</v>
      </c>
      <c r="K418" s="52">
        <v>18479</v>
      </c>
      <c r="L418" s="52" t="s">
        <v>18</v>
      </c>
    </row>
    <row r="419" spans="1:12" ht="17">
      <c r="A419" s="2">
        <v>7</v>
      </c>
      <c r="B419" s="3">
        <v>1444747</v>
      </c>
      <c r="C419" s="3"/>
      <c r="D419" s="3">
        <v>24</v>
      </c>
      <c r="E419" s="4" t="s">
        <v>23</v>
      </c>
      <c r="F419" s="5" t="s">
        <v>15</v>
      </c>
      <c r="G419" s="5" t="s">
        <v>15</v>
      </c>
      <c r="H419" s="52" t="s">
        <v>16</v>
      </c>
      <c r="I419" s="52" t="s">
        <v>208</v>
      </c>
      <c r="J419" s="52" t="s">
        <v>1699</v>
      </c>
      <c r="K419" s="52">
        <v>18513</v>
      </c>
      <c r="L419" s="52" t="s">
        <v>18</v>
      </c>
    </row>
    <row r="420" spans="1:12" ht="17">
      <c r="A420" s="2">
        <v>7</v>
      </c>
      <c r="B420" s="3">
        <v>1444789</v>
      </c>
      <c r="C420" s="3"/>
      <c r="D420" s="3">
        <v>24</v>
      </c>
      <c r="E420" s="4" t="s">
        <v>20</v>
      </c>
      <c r="F420" s="5" t="s">
        <v>15</v>
      </c>
      <c r="G420" s="5" t="s">
        <v>15</v>
      </c>
      <c r="H420" s="52" t="s">
        <v>16</v>
      </c>
      <c r="I420" s="52" t="s">
        <v>208</v>
      </c>
      <c r="J420" s="52" t="s">
        <v>1699</v>
      </c>
      <c r="K420" s="52">
        <v>18555</v>
      </c>
      <c r="L420" s="52" t="s">
        <v>18</v>
      </c>
    </row>
    <row r="421" spans="1:12" ht="17">
      <c r="A421" s="2">
        <v>7</v>
      </c>
      <c r="B421" s="3">
        <v>1444817</v>
      </c>
      <c r="C421" s="3"/>
      <c r="D421" s="3">
        <v>24</v>
      </c>
      <c r="E421" s="4" t="s">
        <v>59</v>
      </c>
      <c r="F421" s="5" t="s">
        <v>15</v>
      </c>
      <c r="G421" s="5" t="s">
        <v>15</v>
      </c>
      <c r="H421" s="52" t="s">
        <v>16</v>
      </c>
      <c r="I421" s="52" t="s">
        <v>208</v>
      </c>
      <c r="J421" s="52" t="s">
        <v>1699</v>
      </c>
      <c r="K421" s="52">
        <v>18583</v>
      </c>
      <c r="L421" s="52" t="s">
        <v>18</v>
      </c>
    </row>
    <row r="422" spans="1:12" ht="17">
      <c r="A422" s="2">
        <v>7</v>
      </c>
      <c r="B422" s="3">
        <v>1444845</v>
      </c>
      <c r="C422" s="3"/>
      <c r="D422" s="3">
        <v>24</v>
      </c>
      <c r="E422" s="4" t="s">
        <v>88</v>
      </c>
      <c r="F422" s="5" t="s">
        <v>15</v>
      </c>
      <c r="G422" s="5" t="s">
        <v>15</v>
      </c>
      <c r="H422" s="52" t="s">
        <v>16</v>
      </c>
      <c r="I422" s="52" t="s">
        <v>208</v>
      </c>
      <c r="J422" s="52" t="s">
        <v>1699</v>
      </c>
      <c r="K422" s="52">
        <v>18611</v>
      </c>
      <c r="L422" s="52" t="s">
        <v>18</v>
      </c>
    </row>
    <row r="423" spans="1:12" ht="17">
      <c r="A423" s="2">
        <v>7</v>
      </c>
      <c r="B423" s="3">
        <v>1444873</v>
      </c>
      <c r="C423" s="3"/>
      <c r="D423" s="3">
        <v>45</v>
      </c>
      <c r="E423" s="4" t="s">
        <v>204</v>
      </c>
      <c r="F423" s="5" t="s">
        <v>15</v>
      </c>
      <c r="G423" s="5" t="s">
        <v>15</v>
      </c>
      <c r="H423" s="52" t="s">
        <v>16</v>
      </c>
      <c r="I423" s="52" t="s">
        <v>208</v>
      </c>
      <c r="J423" s="52" t="s">
        <v>1699</v>
      </c>
      <c r="K423" s="52">
        <v>18639</v>
      </c>
      <c r="L423" s="52" t="s">
        <v>18</v>
      </c>
    </row>
    <row r="424" spans="1:12" ht="17">
      <c r="A424" s="2">
        <v>7</v>
      </c>
      <c r="B424" s="3">
        <v>1444928</v>
      </c>
      <c r="C424" s="3"/>
      <c r="D424" s="3">
        <v>45</v>
      </c>
      <c r="E424" s="4" t="s">
        <v>85</v>
      </c>
      <c r="F424" s="5" t="s">
        <v>15</v>
      </c>
      <c r="G424" s="5" t="s">
        <v>15</v>
      </c>
      <c r="H424" s="52" t="s">
        <v>16</v>
      </c>
      <c r="I424" s="52" t="s">
        <v>208</v>
      </c>
      <c r="J424" s="52" t="s">
        <v>1699</v>
      </c>
      <c r="K424" s="52">
        <v>18694</v>
      </c>
      <c r="L424" s="52" t="s">
        <v>18</v>
      </c>
    </row>
    <row r="425" spans="1:12" ht="17">
      <c r="A425" s="2">
        <v>7</v>
      </c>
      <c r="B425" s="3">
        <v>1444985</v>
      </c>
      <c r="C425" s="3"/>
      <c r="D425" s="3">
        <v>30</v>
      </c>
      <c r="E425" s="4" t="s">
        <v>205</v>
      </c>
      <c r="F425" s="5" t="s">
        <v>15</v>
      </c>
      <c r="G425" s="5" t="s">
        <v>15</v>
      </c>
      <c r="H425" s="52" t="s">
        <v>16</v>
      </c>
      <c r="I425" s="52" t="s">
        <v>208</v>
      </c>
      <c r="J425" s="52" t="s">
        <v>1699</v>
      </c>
      <c r="K425" s="52">
        <v>18751</v>
      </c>
      <c r="L425" s="52" t="s">
        <v>18</v>
      </c>
    </row>
    <row r="426" spans="1:12" ht="17">
      <c r="A426" s="2">
        <v>7</v>
      </c>
      <c r="B426" s="3">
        <v>1445019</v>
      </c>
      <c r="C426" s="3"/>
      <c r="D426" s="3">
        <v>45</v>
      </c>
      <c r="E426" s="4" t="s">
        <v>103</v>
      </c>
      <c r="F426" s="5" t="s">
        <v>15</v>
      </c>
      <c r="G426" s="5" t="s">
        <v>15</v>
      </c>
      <c r="H426" s="52" t="s">
        <v>16</v>
      </c>
      <c r="I426" s="52" t="s">
        <v>208</v>
      </c>
      <c r="J426" s="52" t="s">
        <v>1699</v>
      </c>
      <c r="K426" s="52">
        <v>18785</v>
      </c>
      <c r="L426" s="52" t="s">
        <v>18</v>
      </c>
    </row>
    <row r="427" spans="1:12" ht="17">
      <c r="A427" s="2">
        <v>7</v>
      </c>
      <c r="B427" s="3">
        <v>1445068</v>
      </c>
      <c r="C427" s="3"/>
      <c r="D427" s="3">
        <v>24</v>
      </c>
      <c r="E427" s="4" t="s">
        <v>20</v>
      </c>
      <c r="F427" s="5" t="s">
        <v>15</v>
      </c>
      <c r="G427" s="5" t="s">
        <v>15</v>
      </c>
      <c r="H427" s="52" t="s">
        <v>16</v>
      </c>
      <c r="I427" s="52" t="s">
        <v>208</v>
      </c>
      <c r="J427" s="52" t="s">
        <v>1699</v>
      </c>
      <c r="K427" s="52">
        <v>18834</v>
      </c>
      <c r="L427" s="52" t="s">
        <v>18</v>
      </c>
    </row>
    <row r="428" spans="1:12" ht="17">
      <c r="A428" s="2">
        <v>7</v>
      </c>
      <c r="B428" s="3">
        <v>1445111</v>
      </c>
      <c r="C428" s="3"/>
      <c r="D428" s="3">
        <v>45</v>
      </c>
      <c r="E428" s="4" t="s">
        <v>206</v>
      </c>
      <c r="F428" s="5" t="s">
        <v>15</v>
      </c>
      <c r="G428" s="5" t="s">
        <v>15</v>
      </c>
      <c r="H428" s="52" t="s">
        <v>16</v>
      </c>
      <c r="I428" s="52" t="s">
        <v>208</v>
      </c>
      <c r="J428" s="52" t="s">
        <v>1699</v>
      </c>
      <c r="K428" s="52">
        <v>18877</v>
      </c>
      <c r="L428" s="52" t="s">
        <v>18</v>
      </c>
    </row>
    <row r="429" spans="1:12" ht="17">
      <c r="A429" s="2">
        <v>7</v>
      </c>
      <c r="B429" s="3">
        <v>1445160</v>
      </c>
      <c r="C429" s="3"/>
      <c r="D429" s="3">
        <v>24</v>
      </c>
      <c r="E429" s="4" t="s">
        <v>34</v>
      </c>
      <c r="F429" s="5" t="s">
        <v>15</v>
      </c>
      <c r="G429" s="5" t="s">
        <v>15</v>
      </c>
      <c r="H429" s="52" t="s">
        <v>16</v>
      </c>
      <c r="I429" s="52" t="s">
        <v>208</v>
      </c>
      <c r="J429" s="52" t="s">
        <v>1699</v>
      </c>
      <c r="K429" s="52">
        <v>18926</v>
      </c>
      <c r="L429" s="52" t="s">
        <v>18</v>
      </c>
    </row>
    <row r="430" spans="1:12" ht="17">
      <c r="A430" s="2" t="s">
        <v>207</v>
      </c>
      <c r="B430" s="3">
        <v>17387</v>
      </c>
      <c r="C430" s="3">
        <v>1427792</v>
      </c>
      <c r="D430" s="3">
        <v>30</v>
      </c>
      <c r="E430" s="4" t="s">
        <v>27</v>
      </c>
      <c r="F430" s="5"/>
      <c r="G430" s="5" t="s">
        <v>15</v>
      </c>
      <c r="H430" s="7" t="s">
        <v>16</v>
      </c>
      <c r="I430" s="7" t="s">
        <v>208</v>
      </c>
      <c r="J430" s="7" t="s">
        <v>1698</v>
      </c>
      <c r="K430" s="7">
        <v>1558</v>
      </c>
      <c r="L430" s="7" t="s">
        <v>18</v>
      </c>
    </row>
    <row r="431" spans="1:12" ht="17">
      <c r="A431" s="2" t="s">
        <v>207</v>
      </c>
      <c r="B431" s="3">
        <v>860838</v>
      </c>
      <c r="C431" s="3">
        <v>584336</v>
      </c>
      <c r="D431" s="3">
        <v>35</v>
      </c>
      <c r="E431" s="4" t="s">
        <v>209</v>
      </c>
      <c r="F431" s="5"/>
      <c r="G431" s="5"/>
      <c r="H431" s="7" t="s">
        <v>40</v>
      </c>
      <c r="I431" s="7" t="s">
        <v>210</v>
      </c>
      <c r="J431" s="7" t="s">
        <v>1698</v>
      </c>
      <c r="K431" s="7">
        <v>0</v>
      </c>
      <c r="L431" s="7" t="s">
        <v>18</v>
      </c>
    </row>
    <row r="432" spans="1:12" ht="17">
      <c r="A432" s="2" t="s">
        <v>207</v>
      </c>
      <c r="B432" s="3">
        <v>1318807</v>
      </c>
      <c r="C432" s="3">
        <v>126363</v>
      </c>
      <c r="D432" s="3">
        <v>39</v>
      </c>
      <c r="E432" s="4" t="s">
        <v>211</v>
      </c>
      <c r="F432" s="5"/>
      <c r="G432" s="5"/>
      <c r="H432" s="7" t="s">
        <v>40</v>
      </c>
      <c r="I432" s="7" t="s">
        <v>212</v>
      </c>
      <c r="J432" s="7" t="s">
        <v>1698</v>
      </c>
      <c r="K432" s="7">
        <v>0</v>
      </c>
      <c r="L432" s="7" t="s">
        <v>213</v>
      </c>
    </row>
    <row r="433" spans="1:12" ht="17">
      <c r="A433" s="2" t="s">
        <v>207</v>
      </c>
      <c r="B433" s="3">
        <v>1419502</v>
      </c>
      <c r="C433" s="3">
        <v>25682</v>
      </c>
      <c r="D433" s="3">
        <v>25</v>
      </c>
      <c r="E433" s="4" t="s">
        <v>214</v>
      </c>
      <c r="F433" s="5"/>
      <c r="G433" s="5" t="s">
        <v>15</v>
      </c>
      <c r="H433" s="7" t="s">
        <v>40</v>
      </c>
      <c r="I433" s="7" t="s">
        <v>194</v>
      </c>
      <c r="J433" s="7" t="s">
        <v>1699</v>
      </c>
      <c r="K433" s="7">
        <v>0</v>
      </c>
      <c r="L433" s="7" t="s">
        <v>18</v>
      </c>
    </row>
    <row r="434" spans="1:12" ht="17">
      <c r="A434" s="2" t="s">
        <v>207</v>
      </c>
      <c r="B434" s="3">
        <v>1421509</v>
      </c>
      <c r="C434" s="3">
        <v>23669</v>
      </c>
      <c r="D434" s="3">
        <v>31</v>
      </c>
      <c r="E434" s="4" t="s">
        <v>215</v>
      </c>
      <c r="F434" s="5"/>
      <c r="G434" s="5" t="s">
        <v>15</v>
      </c>
      <c r="H434" s="7" t="s">
        <v>40</v>
      </c>
      <c r="I434" s="7" t="s">
        <v>194</v>
      </c>
      <c r="J434" s="7" t="s">
        <v>1699</v>
      </c>
      <c r="K434" s="7">
        <v>0</v>
      </c>
      <c r="L434" s="7" t="s">
        <v>18</v>
      </c>
    </row>
    <row r="435" spans="1:12" ht="17">
      <c r="A435" s="2" t="s">
        <v>207</v>
      </c>
      <c r="B435" s="3">
        <v>1443584</v>
      </c>
      <c r="C435" s="3">
        <v>1601</v>
      </c>
      <c r="D435" s="3">
        <v>24</v>
      </c>
      <c r="E435" s="4" t="s">
        <v>19</v>
      </c>
      <c r="F435" s="5" t="s">
        <v>15</v>
      </c>
      <c r="G435" s="5" t="s">
        <v>15</v>
      </c>
      <c r="H435" s="52" t="s">
        <v>16</v>
      </c>
      <c r="I435" s="52" t="s">
        <v>194</v>
      </c>
      <c r="J435" s="52" t="s">
        <v>1699</v>
      </c>
      <c r="K435" s="52">
        <v>18706</v>
      </c>
      <c r="L435" s="52" t="s">
        <v>18</v>
      </c>
    </row>
    <row r="436" spans="1:12" ht="17">
      <c r="A436" s="2" t="s">
        <v>207</v>
      </c>
      <c r="B436" s="3">
        <v>1443612</v>
      </c>
      <c r="C436" s="3">
        <v>1573</v>
      </c>
      <c r="D436" s="3">
        <v>24</v>
      </c>
      <c r="E436" s="4" t="s">
        <v>20</v>
      </c>
      <c r="F436" s="5" t="s">
        <v>15</v>
      </c>
      <c r="G436" s="5" t="s">
        <v>15</v>
      </c>
      <c r="H436" s="52" t="s">
        <v>16</v>
      </c>
      <c r="I436" s="52" t="s">
        <v>194</v>
      </c>
      <c r="J436" s="52" t="s">
        <v>1699</v>
      </c>
      <c r="K436" s="52">
        <v>18734</v>
      </c>
      <c r="L436" s="52" t="s">
        <v>18</v>
      </c>
    </row>
    <row r="437" spans="1:12" ht="17">
      <c r="A437" s="2" t="s">
        <v>207</v>
      </c>
      <c r="B437" s="3">
        <v>1443679</v>
      </c>
      <c r="C437" s="3">
        <v>1506</v>
      </c>
      <c r="D437" s="3">
        <v>24</v>
      </c>
      <c r="E437" s="4" t="s">
        <v>20</v>
      </c>
      <c r="F437" s="5" t="s">
        <v>15</v>
      </c>
      <c r="G437" s="5" t="s">
        <v>15</v>
      </c>
      <c r="H437" s="52" t="s">
        <v>16</v>
      </c>
      <c r="I437" s="52" t="s">
        <v>194</v>
      </c>
      <c r="J437" s="52" t="s">
        <v>1699</v>
      </c>
      <c r="K437" s="52">
        <v>18801</v>
      </c>
      <c r="L437" s="52" t="s">
        <v>18</v>
      </c>
    </row>
    <row r="438" spans="1:12" ht="17">
      <c r="A438" s="2" t="s">
        <v>207</v>
      </c>
      <c r="B438" s="3">
        <v>1443707</v>
      </c>
      <c r="C438" s="3">
        <v>1478</v>
      </c>
      <c r="D438" s="3">
        <v>24</v>
      </c>
      <c r="E438" s="4" t="s">
        <v>34</v>
      </c>
      <c r="F438" s="5" t="s">
        <v>15</v>
      </c>
      <c r="G438" s="5" t="s">
        <v>15</v>
      </c>
      <c r="H438" s="52" t="s">
        <v>16</v>
      </c>
      <c r="I438" s="52" t="s">
        <v>194</v>
      </c>
      <c r="J438" s="52" t="s">
        <v>1699</v>
      </c>
      <c r="K438" s="52">
        <v>18829</v>
      </c>
      <c r="L438" s="52" t="s">
        <v>18</v>
      </c>
    </row>
    <row r="439" spans="1:12" ht="17">
      <c r="A439" s="2" t="s">
        <v>207</v>
      </c>
      <c r="B439" s="3">
        <v>1443748</v>
      </c>
      <c r="C439" s="3">
        <v>1437</v>
      </c>
      <c r="D439" s="3">
        <v>24</v>
      </c>
      <c r="E439" s="4" t="s">
        <v>23</v>
      </c>
      <c r="F439" s="5" t="s">
        <v>15</v>
      </c>
      <c r="G439" s="5" t="s">
        <v>15</v>
      </c>
      <c r="H439" s="52" t="s">
        <v>16</v>
      </c>
      <c r="I439" s="52" t="s">
        <v>194</v>
      </c>
      <c r="J439" s="52" t="s">
        <v>1699</v>
      </c>
      <c r="K439" s="52">
        <v>18870</v>
      </c>
      <c r="L439" s="52" t="s">
        <v>18</v>
      </c>
    </row>
    <row r="440" spans="1:12" ht="17">
      <c r="A440" s="2" t="s">
        <v>207</v>
      </c>
      <c r="B440" s="3">
        <v>1443784</v>
      </c>
      <c r="C440" s="3">
        <v>1401</v>
      </c>
      <c r="D440" s="3">
        <v>24</v>
      </c>
      <c r="E440" s="4" t="s">
        <v>19</v>
      </c>
      <c r="F440" s="5" t="s">
        <v>15</v>
      </c>
      <c r="G440" s="5" t="s">
        <v>15</v>
      </c>
      <c r="H440" s="52" t="s">
        <v>16</v>
      </c>
      <c r="I440" s="52" t="s">
        <v>194</v>
      </c>
      <c r="J440" s="52" t="s">
        <v>1699</v>
      </c>
      <c r="K440" s="52">
        <v>18906</v>
      </c>
      <c r="L440" s="52" t="s">
        <v>18</v>
      </c>
    </row>
    <row r="441" spans="1:12" ht="17">
      <c r="A441" s="2" t="s">
        <v>207</v>
      </c>
      <c r="B441" s="3">
        <v>1443812</v>
      </c>
      <c r="C441" s="3">
        <v>1373</v>
      </c>
      <c r="D441" s="3">
        <v>24</v>
      </c>
      <c r="E441" s="4" t="s">
        <v>88</v>
      </c>
      <c r="F441" s="5" t="s">
        <v>15</v>
      </c>
      <c r="G441" s="5" t="s">
        <v>15</v>
      </c>
      <c r="H441" s="52" t="s">
        <v>16</v>
      </c>
      <c r="I441" s="52" t="s">
        <v>194</v>
      </c>
      <c r="J441" s="52" t="s">
        <v>1699</v>
      </c>
      <c r="K441" s="52">
        <v>18934</v>
      </c>
      <c r="L441" s="52" t="s">
        <v>18</v>
      </c>
    </row>
    <row r="442" spans="1:12" ht="17">
      <c r="A442" s="2" t="s">
        <v>207</v>
      </c>
      <c r="B442" s="3">
        <v>1443847</v>
      </c>
      <c r="C442" s="3">
        <v>1338</v>
      </c>
      <c r="D442" s="3">
        <v>24</v>
      </c>
      <c r="E442" s="4" t="s">
        <v>88</v>
      </c>
      <c r="F442" s="5" t="s">
        <v>15</v>
      </c>
      <c r="G442" s="5" t="s">
        <v>15</v>
      </c>
      <c r="H442" s="52" t="s">
        <v>16</v>
      </c>
      <c r="I442" s="52" t="s">
        <v>194</v>
      </c>
      <c r="J442" s="52" t="s">
        <v>1699</v>
      </c>
      <c r="K442" s="52">
        <v>18969</v>
      </c>
      <c r="L442" s="52" t="s">
        <v>18</v>
      </c>
    </row>
    <row r="443" spans="1:12" ht="17">
      <c r="A443" s="2" t="s">
        <v>207</v>
      </c>
      <c r="B443" s="3">
        <v>1443875</v>
      </c>
      <c r="C443" s="3">
        <v>1310</v>
      </c>
      <c r="D443" s="3">
        <v>24</v>
      </c>
      <c r="E443" s="4" t="s">
        <v>23</v>
      </c>
      <c r="F443" s="5" t="s">
        <v>15</v>
      </c>
      <c r="G443" s="5" t="s">
        <v>15</v>
      </c>
      <c r="H443" s="52" t="s">
        <v>16</v>
      </c>
      <c r="I443" s="52" t="s">
        <v>194</v>
      </c>
      <c r="J443" s="52" t="s">
        <v>1699</v>
      </c>
      <c r="K443" s="52">
        <v>18997</v>
      </c>
      <c r="L443" s="52" t="s">
        <v>18</v>
      </c>
    </row>
    <row r="444" spans="1:12" ht="17">
      <c r="A444" s="2" t="s">
        <v>207</v>
      </c>
      <c r="B444" s="3">
        <v>1443931</v>
      </c>
      <c r="C444" s="3">
        <v>1233</v>
      </c>
      <c r="D444" s="3">
        <v>45</v>
      </c>
      <c r="E444" s="4" t="s">
        <v>85</v>
      </c>
      <c r="F444" s="5" t="s">
        <v>15</v>
      </c>
      <c r="G444" s="5" t="s">
        <v>15</v>
      </c>
      <c r="H444" s="52" t="s">
        <v>16</v>
      </c>
      <c r="I444" s="52" t="s">
        <v>194</v>
      </c>
      <c r="J444" s="52" t="s">
        <v>1699</v>
      </c>
      <c r="K444" s="52">
        <v>19074</v>
      </c>
      <c r="L444" s="52" t="s">
        <v>18</v>
      </c>
    </row>
    <row r="445" spans="1:12" ht="17">
      <c r="A445" s="2" t="s">
        <v>207</v>
      </c>
      <c r="B445" s="3">
        <v>1443980</v>
      </c>
      <c r="C445" s="3">
        <v>1205</v>
      </c>
      <c r="D445" s="3">
        <v>24</v>
      </c>
      <c r="E445" s="4" t="s">
        <v>19</v>
      </c>
      <c r="F445" s="5" t="s">
        <v>15</v>
      </c>
      <c r="G445" s="5" t="s">
        <v>15</v>
      </c>
      <c r="H445" s="52" t="s">
        <v>16</v>
      </c>
      <c r="I445" s="52" t="s">
        <v>194</v>
      </c>
      <c r="J445" s="52" t="s">
        <v>1699</v>
      </c>
      <c r="K445" s="52">
        <v>19102</v>
      </c>
      <c r="L445" s="52" t="s">
        <v>18</v>
      </c>
    </row>
    <row r="446" spans="1:12" ht="17">
      <c r="A446" s="2" t="s">
        <v>207</v>
      </c>
      <c r="B446" s="3">
        <v>1444008</v>
      </c>
      <c r="C446" s="3">
        <v>1171</v>
      </c>
      <c r="D446" s="3">
        <v>30</v>
      </c>
      <c r="E446" s="4" t="s">
        <v>57</v>
      </c>
      <c r="F446" s="5" t="s">
        <v>15</v>
      </c>
      <c r="G446" s="5" t="s">
        <v>15</v>
      </c>
      <c r="H446" s="52" t="s">
        <v>16</v>
      </c>
      <c r="I446" s="52" t="s">
        <v>194</v>
      </c>
      <c r="J446" s="52" t="s">
        <v>1699</v>
      </c>
      <c r="K446" s="52">
        <v>19136</v>
      </c>
      <c r="L446" s="52" t="s">
        <v>18</v>
      </c>
    </row>
    <row r="447" spans="1:12" ht="17">
      <c r="A447" s="2" t="s">
        <v>207</v>
      </c>
      <c r="B447" s="3">
        <v>1444049</v>
      </c>
      <c r="C447" s="3">
        <v>1136</v>
      </c>
      <c r="D447" s="3">
        <v>24</v>
      </c>
      <c r="E447" s="4" t="s">
        <v>59</v>
      </c>
      <c r="F447" s="5" t="s">
        <v>15</v>
      </c>
      <c r="G447" s="5" t="s">
        <v>15</v>
      </c>
      <c r="H447" s="52" t="s">
        <v>16</v>
      </c>
      <c r="I447" s="52" t="s">
        <v>194</v>
      </c>
      <c r="J447" s="52" t="s">
        <v>1699</v>
      </c>
      <c r="K447" s="52">
        <v>19171</v>
      </c>
      <c r="L447" s="52" t="s">
        <v>18</v>
      </c>
    </row>
    <row r="448" spans="1:12" ht="17">
      <c r="A448" s="2" t="s">
        <v>207</v>
      </c>
      <c r="B448" s="3">
        <v>1444086</v>
      </c>
      <c r="C448" s="3">
        <v>1099</v>
      </c>
      <c r="D448" s="3">
        <v>24</v>
      </c>
      <c r="E448" s="4" t="s">
        <v>34</v>
      </c>
      <c r="F448" s="5" t="s">
        <v>15</v>
      </c>
      <c r="G448" s="5" t="s">
        <v>15</v>
      </c>
      <c r="H448" s="52" t="s">
        <v>16</v>
      </c>
      <c r="I448" s="52" t="s">
        <v>194</v>
      </c>
      <c r="J448" s="52" t="s">
        <v>1699</v>
      </c>
      <c r="K448" s="52">
        <v>19208</v>
      </c>
      <c r="L448" s="52" t="s">
        <v>18</v>
      </c>
    </row>
    <row r="449" spans="1:12" ht="17">
      <c r="A449" s="2" t="s">
        <v>207</v>
      </c>
      <c r="B449" s="3">
        <v>1444155</v>
      </c>
      <c r="C449" s="3">
        <v>1030</v>
      </c>
      <c r="D449" s="3">
        <v>24</v>
      </c>
      <c r="E449" s="4" t="s">
        <v>216</v>
      </c>
      <c r="F449" s="5" t="s">
        <v>15</v>
      </c>
      <c r="G449" s="5" t="s">
        <v>15</v>
      </c>
      <c r="H449" s="52" t="s">
        <v>16</v>
      </c>
      <c r="I449" s="52" t="s">
        <v>194</v>
      </c>
      <c r="J449" s="52" t="s">
        <v>1699</v>
      </c>
      <c r="K449" s="52">
        <v>19277</v>
      </c>
      <c r="L449" s="52" t="s">
        <v>18</v>
      </c>
    </row>
    <row r="450" spans="1:12" ht="17">
      <c r="A450" s="2" t="s">
        <v>207</v>
      </c>
      <c r="B450" s="3">
        <v>1444195</v>
      </c>
      <c r="C450" s="3">
        <v>969</v>
      </c>
      <c r="D450" s="3">
        <v>45</v>
      </c>
      <c r="E450" s="4" t="s">
        <v>217</v>
      </c>
      <c r="F450" s="5" t="s">
        <v>15</v>
      </c>
      <c r="G450" s="5" t="s">
        <v>15</v>
      </c>
      <c r="H450" s="52" t="s">
        <v>16</v>
      </c>
      <c r="I450" s="52" t="s">
        <v>194</v>
      </c>
      <c r="J450" s="52" t="s">
        <v>1699</v>
      </c>
      <c r="K450" s="52">
        <v>19338</v>
      </c>
      <c r="L450" s="52" t="s">
        <v>18</v>
      </c>
    </row>
    <row r="451" spans="1:12" ht="17">
      <c r="A451" s="2" t="s">
        <v>207</v>
      </c>
      <c r="B451" s="3">
        <v>1444244</v>
      </c>
      <c r="C451" s="3">
        <v>920</v>
      </c>
      <c r="D451" s="3">
        <v>45</v>
      </c>
      <c r="E451" s="4" t="s">
        <v>218</v>
      </c>
      <c r="F451" s="5" t="s">
        <v>15</v>
      </c>
      <c r="G451" s="5" t="s">
        <v>15</v>
      </c>
      <c r="H451" s="52" t="s">
        <v>16</v>
      </c>
      <c r="I451" s="52" t="s">
        <v>194</v>
      </c>
      <c r="J451" s="52" t="s">
        <v>1699</v>
      </c>
      <c r="K451" s="52">
        <v>19387</v>
      </c>
      <c r="L451" s="52" t="s">
        <v>18</v>
      </c>
    </row>
    <row r="452" spans="1:12" ht="17">
      <c r="A452" s="2" t="s">
        <v>207</v>
      </c>
      <c r="B452" s="3">
        <v>1444293</v>
      </c>
      <c r="C452" s="3">
        <v>871</v>
      </c>
      <c r="D452" s="3">
        <v>45</v>
      </c>
      <c r="E452" s="4" t="s">
        <v>82</v>
      </c>
      <c r="F452" s="5" t="s">
        <v>15</v>
      </c>
      <c r="G452" s="5" t="s">
        <v>15</v>
      </c>
      <c r="H452" s="52" t="s">
        <v>16</v>
      </c>
      <c r="I452" s="52" t="s">
        <v>194</v>
      </c>
      <c r="J452" s="52" t="s">
        <v>1699</v>
      </c>
      <c r="K452" s="52">
        <v>19436</v>
      </c>
      <c r="L452" s="52" t="s">
        <v>18</v>
      </c>
    </row>
    <row r="453" spans="1:12" ht="17">
      <c r="A453" s="2" t="s">
        <v>207</v>
      </c>
      <c r="B453" s="3">
        <v>1444349</v>
      </c>
      <c r="C453" s="3">
        <v>836</v>
      </c>
      <c r="D453" s="3">
        <v>24</v>
      </c>
      <c r="E453" s="4" t="s">
        <v>59</v>
      </c>
      <c r="F453" s="5" t="s">
        <v>15</v>
      </c>
      <c r="G453" s="5" t="s">
        <v>15</v>
      </c>
      <c r="H453" s="52" t="s">
        <v>16</v>
      </c>
      <c r="I453" s="52" t="s">
        <v>194</v>
      </c>
      <c r="J453" s="52" t="s">
        <v>1699</v>
      </c>
      <c r="K453" s="52">
        <v>19471</v>
      </c>
      <c r="L453" s="52" t="s">
        <v>18</v>
      </c>
    </row>
    <row r="454" spans="1:12" ht="17">
      <c r="A454" s="2" t="s">
        <v>207</v>
      </c>
      <c r="B454" s="3">
        <v>1444377</v>
      </c>
      <c r="C454" s="3">
        <v>787</v>
      </c>
      <c r="D454" s="3">
        <v>45</v>
      </c>
      <c r="E454" s="4" t="s">
        <v>219</v>
      </c>
      <c r="F454" s="5" t="s">
        <v>15</v>
      </c>
      <c r="G454" s="5" t="s">
        <v>15</v>
      </c>
      <c r="H454" s="52" t="s">
        <v>16</v>
      </c>
      <c r="I454" s="52" t="s">
        <v>194</v>
      </c>
      <c r="J454" s="52" t="s">
        <v>1699</v>
      </c>
      <c r="K454" s="52">
        <v>19520</v>
      </c>
      <c r="L454" s="52" t="s">
        <v>18</v>
      </c>
    </row>
    <row r="455" spans="1:12" ht="17">
      <c r="A455" s="2" t="s">
        <v>207</v>
      </c>
      <c r="B455" s="3">
        <v>1444432</v>
      </c>
      <c r="C455" s="3">
        <v>753</v>
      </c>
      <c r="D455" s="3">
        <v>24</v>
      </c>
      <c r="E455" s="4" t="s">
        <v>23</v>
      </c>
      <c r="F455" s="5" t="s">
        <v>15</v>
      </c>
      <c r="G455" s="5" t="s">
        <v>15</v>
      </c>
      <c r="H455" s="52" t="s">
        <v>16</v>
      </c>
      <c r="I455" s="52" t="s">
        <v>194</v>
      </c>
      <c r="J455" s="52" t="s">
        <v>1699</v>
      </c>
      <c r="K455" s="52">
        <v>19554</v>
      </c>
      <c r="L455" s="52" t="s">
        <v>18</v>
      </c>
    </row>
    <row r="456" spans="1:12" ht="17">
      <c r="A456" s="2" t="s">
        <v>207</v>
      </c>
      <c r="B456" s="3">
        <v>1444467</v>
      </c>
      <c r="C456" s="3">
        <v>718</v>
      </c>
      <c r="D456" s="3">
        <v>24</v>
      </c>
      <c r="E456" s="4" t="s">
        <v>34</v>
      </c>
      <c r="F456" s="5" t="s">
        <v>15</v>
      </c>
      <c r="G456" s="5" t="s">
        <v>15</v>
      </c>
      <c r="H456" s="52" t="s">
        <v>16</v>
      </c>
      <c r="I456" s="52" t="s">
        <v>194</v>
      </c>
      <c r="J456" s="52" t="s">
        <v>1699</v>
      </c>
      <c r="K456" s="52">
        <v>19589</v>
      </c>
      <c r="L456" s="52" t="s">
        <v>18</v>
      </c>
    </row>
    <row r="457" spans="1:12" ht="17">
      <c r="A457" s="2" t="s">
        <v>207</v>
      </c>
      <c r="B457" s="3">
        <v>1444495</v>
      </c>
      <c r="C457" s="3">
        <v>690</v>
      </c>
      <c r="D457" s="3">
        <v>24</v>
      </c>
      <c r="E457" s="4" t="s">
        <v>20</v>
      </c>
      <c r="F457" s="5" t="s">
        <v>15</v>
      </c>
      <c r="G457" s="5" t="s">
        <v>15</v>
      </c>
      <c r="H457" s="52" t="s">
        <v>16</v>
      </c>
      <c r="I457" s="52" t="s">
        <v>194</v>
      </c>
      <c r="J457" s="52" t="s">
        <v>1699</v>
      </c>
      <c r="K457" s="52">
        <v>19617</v>
      </c>
      <c r="L457" s="52" t="s">
        <v>18</v>
      </c>
    </row>
    <row r="458" spans="1:12" ht="17">
      <c r="A458" s="2" t="s">
        <v>207</v>
      </c>
      <c r="B458" s="3">
        <v>1444544</v>
      </c>
      <c r="C458" s="3">
        <v>620</v>
      </c>
      <c r="D458" s="3">
        <v>45</v>
      </c>
      <c r="E458" s="4" t="s">
        <v>220</v>
      </c>
      <c r="F458" s="5" t="s">
        <v>15</v>
      </c>
      <c r="G458" s="5" t="s">
        <v>15</v>
      </c>
      <c r="H458" s="52" t="s">
        <v>16</v>
      </c>
      <c r="I458" s="52" t="s">
        <v>194</v>
      </c>
      <c r="J458" s="52" t="s">
        <v>1699</v>
      </c>
      <c r="K458" s="52">
        <v>19687</v>
      </c>
      <c r="L458" s="52" t="s">
        <v>18</v>
      </c>
    </row>
    <row r="459" spans="1:12" ht="17">
      <c r="A459" s="2" t="s">
        <v>207</v>
      </c>
      <c r="B459" s="3">
        <v>1444593</v>
      </c>
      <c r="C459" s="3">
        <v>571</v>
      </c>
      <c r="D459" s="3">
        <v>45</v>
      </c>
      <c r="E459" s="4" t="s">
        <v>103</v>
      </c>
      <c r="F459" s="5" t="s">
        <v>15</v>
      </c>
      <c r="G459" s="5" t="s">
        <v>15</v>
      </c>
      <c r="H459" s="52" t="s">
        <v>16</v>
      </c>
      <c r="I459" s="52" t="s">
        <v>194</v>
      </c>
      <c r="J459" s="52" t="s">
        <v>1699</v>
      </c>
      <c r="K459" s="52">
        <v>19736</v>
      </c>
      <c r="L459" s="52" t="s">
        <v>18</v>
      </c>
    </row>
    <row r="460" spans="1:12" ht="17">
      <c r="A460" s="2" t="s">
        <v>207</v>
      </c>
      <c r="B460" s="3">
        <v>1444649</v>
      </c>
      <c r="C460" s="3">
        <v>536</v>
      </c>
      <c r="D460" s="3">
        <v>24</v>
      </c>
      <c r="E460" s="4" t="s">
        <v>59</v>
      </c>
      <c r="F460" s="5" t="s">
        <v>15</v>
      </c>
      <c r="G460" s="5" t="s">
        <v>15</v>
      </c>
      <c r="H460" s="52" t="s">
        <v>16</v>
      </c>
      <c r="I460" s="52" t="s">
        <v>194</v>
      </c>
      <c r="J460" s="52" t="s">
        <v>1699</v>
      </c>
      <c r="K460" s="52">
        <v>19771</v>
      </c>
      <c r="L460" s="52" t="s">
        <v>18</v>
      </c>
    </row>
    <row r="461" spans="1:12" ht="17">
      <c r="A461" s="2" t="s">
        <v>207</v>
      </c>
      <c r="B461" s="3">
        <v>1444691</v>
      </c>
      <c r="C461" s="3">
        <v>494</v>
      </c>
      <c r="D461" s="3">
        <v>24</v>
      </c>
      <c r="E461" s="4" t="s">
        <v>19</v>
      </c>
      <c r="F461" s="5" t="s">
        <v>15</v>
      </c>
      <c r="G461" s="5" t="s">
        <v>15</v>
      </c>
      <c r="H461" s="52" t="s">
        <v>16</v>
      </c>
      <c r="I461" s="52" t="s">
        <v>194</v>
      </c>
      <c r="J461" s="52" t="s">
        <v>1699</v>
      </c>
      <c r="K461" s="52">
        <v>19813</v>
      </c>
      <c r="L461" s="52" t="s">
        <v>18</v>
      </c>
    </row>
    <row r="462" spans="1:12" ht="17">
      <c r="A462" s="2" t="s">
        <v>207</v>
      </c>
      <c r="B462" s="3">
        <v>1444740</v>
      </c>
      <c r="C462" s="3">
        <v>424</v>
      </c>
      <c r="D462" s="3">
        <v>45</v>
      </c>
      <c r="E462" s="4" t="s">
        <v>45</v>
      </c>
      <c r="F462" s="5" t="s">
        <v>15</v>
      </c>
      <c r="G462" s="5" t="s">
        <v>15</v>
      </c>
      <c r="H462" s="52" t="s">
        <v>16</v>
      </c>
      <c r="I462" s="52" t="s">
        <v>194</v>
      </c>
      <c r="J462" s="52" t="s">
        <v>1699</v>
      </c>
      <c r="K462" s="52">
        <v>19883</v>
      </c>
      <c r="L462" s="52" t="s">
        <v>18</v>
      </c>
    </row>
    <row r="463" spans="1:12" ht="17">
      <c r="A463" s="2" t="s">
        <v>207</v>
      </c>
      <c r="B463" s="3">
        <v>1444789</v>
      </c>
      <c r="C463" s="3">
        <v>396</v>
      </c>
      <c r="D463" s="3">
        <v>24</v>
      </c>
      <c r="E463" s="4" t="s">
        <v>23</v>
      </c>
      <c r="F463" s="5" t="s">
        <v>15</v>
      </c>
      <c r="G463" s="5" t="s">
        <v>15</v>
      </c>
      <c r="H463" s="52" t="s">
        <v>16</v>
      </c>
      <c r="I463" s="52" t="s">
        <v>194</v>
      </c>
      <c r="J463" s="52" t="s">
        <v>1699</v>
      </c>
      <c r="K463" s="52">
        <v>19911</v>
      </c>
      <c r="L463" s="52" t="s">
        <v>18</v>
      </c>
    </row>
    <row r="464" spans="1:12" ht="17">
      <c r="A464" s="2" t="s">
        <v>207</v>
      </c>
      <c r="B464" s="3">
        <v>1444831</v>
      </c>
      <c r="C464" s="3">
        <v>333</v>
      </c>
      <c r="D464" s="3">
        <v>45</v>
      </c>
      <c r="E464" s="4" t="s">
        <v>77</v>
      </c>
      <c r="F464" s="5" t="s">
        <v>15</v>
      </c>
      <c r="G464" s="5" t="s">
        <v>15</v>
      </c>
      <c r="H464" s="52" t="s">
        <v>16</v>
      </c>
      <c r="I464" s="52" t="s">
        <v>194</v>
      </c>
      <c r="J464" s="52" t="s">
        <v>1699</v>
      </c>
      <c r="K464" s="52">
        <v>19974</v>
      </c>
      <c r="L464" s="52" t="s">
        <v>18</v>
      </c>
    </row>
    <row r="465" spans="1:12" ht="17">
      <c r="A465" s="2" t="s">
        <v>207</v>
      </c>
      <c r="B465" s="3">
        <v>1444880</v>
      </c>
      <c r="C465" s="3">
        <v>284</v>
      </c>
      <c r="D465" s="3">
        <v>45</v>
      </c>
      <c r="E465" s="4" t="s">
        <v>217</v>
      </c>
      <c r="F465" s="5" t="s">
        <v>15</v>
      </c>
      <c r="G465" s="5" t="s">
        <v>15</v>
      </c>
      <c r="H465" s="52" t="s">
        <v>16</v>
      </c>
      <c r="I465" s="52" t="s">
        <v>194</v>
      </c>
      <c r="J465" s="52" t="s">
        <v>1699</v>
      </c>
      <c r="K465" s="52">
        <v>20023</v>
      </c>
      <c r="L465" s="52" t="s">
        <v>18</v>
      </c>
    </row>
    <row r="466" spans="1:12" ht="17">
      <c r="A466" s="2" t="s">
        <v>207</v>
      </c>
      <c r="B466" s="3">
        <v>1444930</v>
      </c>
      <c r="C466" s="3">
        <v>255</v>
      </c>
      <c r="D466" s="3">
        <v>24</v>
      </c>
      <c r="E466" s="4" t="s">
        <v>19</v>
      </c>
      <c r="F466" s="5" t="s">
        <v>15</v>
      </c>
      <c r="G466" s="5" t="s">
        <v>15</v>
      </c>
      <c r="H466" s="52" t="s">
        <v>16</v>
      </c>
      <c r="I466" s="52" t="s">
        <v>194</v>
      </c>
      <c r="J466" s="52" t="s">
        <v>1699</v>
      </c>
      <c r="K466" s="52">
        <v>20052</v>
      </c>
      <c r="L466" s="52" t="s">
        <v>18</v>
      </c>
    </row>
    <row r="467" spans="1:12" ht="17">
      <c r="A467" s="2" t="s">
        <v>207</v>
      </c>
      <c r="B467" s="3">
        <v>1444958</v>
      </c>
      <c r="C467" s="3">
        <v>227</v>
      </c>
      <c r="D467" s="3">
        <v>24</v>
      </c>
      <c r="E467" s="4" t="s">
        <v>19</v>
      </c>
      <c r="F467" s="5" t="s">
        <v>15</v>
      </c>
      <c r="G467" s="5" t="s">
        <v>15</v>
      </c>
      <c r="H467" s="52" t="s">
        <v>16</v>
      </c>
      <c r="I467" s="52" t="s">
        <v>194</v>
      </c>
      <c r="J467" s="52" t="s">
        <v>1699</v>
      </c>
      <c r="K467" s="52">
        <v>20080</v>
      </c>
      <c r="L467" s="52" t="s">
        <v>18</v>
      </c>
    </row>
    <row r="468" spans="1:12" ht="17">
      <c r="A468" s="2" t="s">
        <v>207</v>
      </c>
      <c r="B468" s="3">
        <v>1445008</v>
      </c>
      <c r="C468" s="3">
        <v>177</v>
      </c>
      <c r="D468" s="3">
        <v>24</v>
      </c>
      <c r="E468" s="4" t="s">
        <v>23</v>
      </c>
      <c r="F468" s="5" t="s">
        <v>15</v>
      </c>
      <c r="G468" s="5" t="s">
        <v>15</v>
      </c>
      <c r="H468" s="52" t="s">
        <v>16</v>
      </c>
      <c r="I468" s="52" t="s">
        <v>194</v>
      </c>
      <c r="J468" s="52" t="s">
        <v>1699</v>
      </c>
      <c r="K468" s="52">
        <v>20130</v>
      </c>
      <c r="L468" s="52" t="s">
        <v>18</v>
      </c>
    </row>
    <row r="469" spans="1:12" ht="17">
      <c r="A469" s="2" t="s">
        <v>207</v>
      </c>
      <c r="B469" s="3">
        <v>1445049</v>
      </c>
      <c r="C469" s="3">
        <v>136</v>
      </c>
      <c r="D469" s="3">
        <v>24</v>
      </c>
      <c r="E469" s="4" t="s">
        <v>19</v>
      </c>
      <c r="F469" s="5" t="s">
        <v>15</v>
      </c>
      <c r="G469" s="5" t="s">
        <v>15</v>
      </c>
      <c r="H469" s="52" t="s">
        <v>16</v>
      </c>
      <c r="I469" s="52" t="s">
        <v>194</v>
      </c>
      <c r="J469" s="52" t="s">
        <v>1699</v>
      </c>
      <c r="K469" s="52">
        <v>20171</v>
      </c>
      <c r="L469" s="52" t="s">
        <v>18</v>
      </c>
    </row>
    <row r="470" spans="1:12" ht="17">
      <c r="A470" s="2" t="s">
        <v>207</v>
      </c>
      <c r="B470" s="3">
        <v>1445089</v>
      </c>
      <c r="C470" s="3">
        <v>96</v>
      </c>
      <c r="D470" s="3">
        <v>24</v>
      </c>
      <c r="E470" s="4" t="s">
        <v>34</v>
      </c>
      <c r="F470" s="5" t="s">
        <v>15</v>
      </c>
      <c r="G470" s="5" t="s">
        <v>15</v>
      </c>
      <c r="H470" s="52" t="s">
        <v>16</v>
      </c>
      <c r="I470" s="52" t="s">
        <v>194</v>
      </c>
      <c r="J470" s="52" t="s">
        <v>1699</v>
      </c>
      <c r="K470" s="52">
        <v>20211</v>
      </c>
      <c r="L470" s="52" t="s">
        <v>18</v>
      </c>
    </row>
    <row r="471" spans="1:12" ht="17">
      <c r="A471" s="2" t="s">
        <v>207</v>
      </c>
      <c r="B471" s="3">
        <v>1445132</v>
      </c>
      <c r="C471" s="3">
        <v>53</v>
      </c>
      <c r="D471" s="3">
        <v>24</v>
      </c>
      <c r="E471" s="4" t="s">
        <v>35</v>
      </c>
      <c r="F471" s="5" t="s">
        <v>15</v>
      </c>
      <c r="G471" s="5" t="s">
        <v>15</v>
      </c>
      <c r="H471" s="52" t="s">
        <v>16</v>
      </c>
      <c r="I471" s="52" t="s">
        <v>194</v>
      </c>
      <c r="J471" s="52" t="s">
        <v>1699</v>
      </c>
      <c r="K471" s="52">
        <v>20254</v>
      </c>
      <c r="L471" s="52" t="s">
        <v>18</v>
      </c>
    </row>
    <row r="472" spans="1:12" ht="17">
      <c r="A472" s="2" t="s">
        <v>207</v>
      </c>
      <c r="B472" s="3">
        <v>1445160</v>
      </c>
      <c r="C472" s="3">
        <v>4</v>
      </c>
      <c r="D472" s="3">
        <v>45</v>
      </c>
      <c r="E472" s="4" t="s">
        <v>72</v>
      </c>
      <c r="F472" s="5" t="s">
        <v>15</v>
      </c>
      <c r="G472" s="5" t="s">
        <v>15</v>
      </c>
      <c r="H472" s="52" t="s">
        <v>16</v>
      </c>
      <c r="I472" s="52" t="s">
        <v>194</v>
      </c>
      <c r="J472" s="52" t="s">
        <v>1699</v>
      </c>
      <c r="K472" s="52">
        <v>20303</v>
      </c>
      <c r="L472" s="52" t="s">
        <v>18</v>
      </c>
    </row>
    <row r="473" spans="1:12" ht="17">
      <c r="A473" s="2">
        <v>8</v>
      </c>
      <c r="B473" s="3">
        <v>7070</v>
      </c>
      <c r="C473" s="3"/>
      <c r="D473" s="3">
        <v>34</v>
      </c>
      <c r="E473" s="4" t="s">
        <v>12</v>
      </c>
      <c r="F473" s="5" t="s">
        <v>15</v>
      </c>
      <c r="G473" s="5" t="s">
        <v>15</v>
      </c>
      <c r="H473" s="52" t="s">
        <v>16</v>
      </c>
      <c r="I473" s="52" t="s">
        <v>221</v>
      </c>
      <c r="J473" s="52" t="s">
        <v>1698</v>
      </c>
      <c r="K473" s="52">
        <v>14291</v>
      </c>
      <c r="L473" s="52" t="s">
        <v>18</v>
      </c>
    </row>
    <row r="474" spans="1:12" ht="17">
      <c r="A474" s="2">
        <v>8</v>
      </c>
      <c r="B474" s="3">
        <v>19707</v>
      </c>
      <c r="C474" s="3"/>
      <c r="D474" s="3">
        <v>30</v>
      </c>
      <c r="E474" s="4" t="s">
        <v>27</v>
      </c>
      <c r="F474" s="5"/>
      <c r="G474" s="5" t="s">
        <v>15</v>
      </c>
      <c r="H474" s="7" t="s">
        <v>16</v>
      </c>
      <c r="I474" s="7" t="s">
        <v>221</v>
      </c>
      <c r="J474" s="7" t="s">
        <v>1698</v>
      </c>
      <c r="K474" s="7">
        <v>1654</v>
      </c>
      <c r="L474" s="7" t="s">
        <v>18</v>
      </c>
    </row>
    <row r="475" spans="1:12" ht="17">
      <c r="A475" s="2">
        <v>8</v>
      </c>
      <c r="B475" s="3">
        <v>31717</v>
      </c>
      <c r="C475" s="3"/>
      <c r="D475" s="3">
        <v>42</v>
      </c>
      <c r="E475" s="4" t="s">
        <v>222</v>
      </c>
      <c r="F475" s="5"/>
      <c r="G475" s="5"/>
      <c r="H475" s="7" t="s">
        <v>40</v>
      </c>
      <c r="I475" s="7" t="s">
        <v>223</v>
      </c>
      <c r="J475" s="7" t="s">
        <v>1699</v>
      </c>
      <c r="K475" s="7">
        <v>0</v>
      </c>
      <c r="L475" s="7" t="s">
        <v>18</v>
      </c>
    </row>
    <row r="476" spans="1:12" ht="17">
      <c r="A476" s="2">
        <v>8</v>
      </c>
      <c r="B476" s="3">
        <v>1276269</v>
      </c>
      <c r="C476" s="3"/>
      <c r="D476" s="3">
        <v>20</v>
      </c>
      <c r="E476" s="4" t="s">
        <v>224</v>
      </c>
      <c r="F476" s="5"/>
      <c r="G476" s="5"/>
      <c r="H476" s="7" t="s">
        <v>40</v>
      </c>
      <c r="I476" s="7" t="s">
        <v>225</v>
      </c>
      <c r="J476" s="7" t="s">
        <v>1698</v>
      </c>
      <c r="K476" s="7">
        <v>0</v>
      </c>
      <c r="L476" s="7" t="s">
        <v>226</v>
      </c>
    </row>
    <row r="477" spans="1:12" ht="17">
      <c r="A477" s="2">
        <v>8</v>
      </c>
      <c r="B477" s="3">
        <v>1279215</v>
      </c>
      <c r="C477" s="3"/>
      <c r="D477" s="3">
        <v>35</v>
      </c>
      <c r="E477" s="4" t="s">
        <v>227</v>
      </c>
      <c r="F477" s="5"/>
      <c r="G477" s="5"/>
      <c r="H477" s="7" t="s">
        <v>30</v>
      </c>
      <c r="I477" s="7" t="s">
        <v>225</v>
      </c>
      <c r="J477" s="7" t="s">
        <v>1698</v>
      </c>
      <c r="K477" s="7">
        <f>(B477-1278795)*-1</f>
        <v>-420</v>
      </c>
      <c r="L477" s="7" t="s">
        <v>226</v>
      </c>
    </row>
    <row r="478" spans="1:12" ht="17">
      <c r="A478" s="2">
        <v>8</v>
      </c>
      <c r="B478" s="3">
        <v>1279285</v>
      </c>
      <c r="C478" s="3"/>
      <c r="D478" s="3">
        <v>28</v>
      </c>
      <c r="E478" s="4" t="s">
        <v>228</v>
      </c>
      <c r="F478" s="5"/>
      <c r="G478" s="5"/>
      <c r="H478" s="7" t="s">
        <v>30</v>
      </c>
      <c r="I478" s="7" t="s">
        <v>225</v>
      </c>
      <c r="J478" s="7" t="s">
        <v>1698</v>
      </c>
      <c r="K478" s="7">
        <f t="shared" ref="K478:K480" si="6">(B478-1278795)*-1</f>
        <v>-490</v>
      </c>
      <c r="L478" s="7" t="s">
        <v>226</v>
      </c>
    </row>
    <row r="479" spans="1:12" ht="17">
      <c r="A479" s="2">
        <v>8</v>
      </c>
      <c r="B479" s="3">
        <v>1279348</v>
      </c>
      <c r="C479" s="3"/>
      <c r="D479" s="3">
        <v>24</v>
      </c>
      <c r="E479" s="4" t="s">
        <v>23</v>
      </c>
      <c r="F479" s="5"/>
      <c r="G479" s="5"/>
      <c r="H479" s="7" t="s">
        <v>30</v>
      </c>
      <c r="I479" s="7" t="s">
        <v>225</v>
      </c>
      <c r="J479" s="7" t="s">
        <v>1698</v>
      </c>
      <c r="K479" s="7">
        <f t="shared" si="6"/>
        <v>-553</v>
      </c>
      <c r="L479" s="7" t="s">
        <v>226</v>
      </c>
    </row>
    <row r="480" spans="1:12" ht="17">
      <c r="A480" s="2">
        <v>8</v>
      </c>
      <c r="B480" s="3">
        <v>1279394</v>
      </c>
      <c r="C480" s="3"/>
      <c r="D480" s="3">
        <v>23</v>
      </c>
      <c r="E480" s="4" t="s">
        <v>229</v>
      </c>
      <c r="F480" s="5"/>
      <c r="G480" s="5"/>
      <c r="H480" s="7" t="s">
        <v>30</v>
      </c>
      <c r="I480" s="7" t="s">
        <v>225</v>
      </c>
      <c r="J480" s="7" t="s">
        <v>1698</v>
      </c>
      <c r="K480" s="7">
        <f t="shared" si="6"/>
        <v>-599</v>
      </c>
      <c r="L480" s="7" t="s">
        <v>226</v>
      </c>
    </row>
    <row r="481" spans="1:12" ht="17">
      <c r="A481" s="2">
        <v>8</v>
      </c>
      <c r="B481" s="3">
        <v>1438174</v>
      </c>
      <c r="C481" s="3"/>
      <c r="D481" s="3">
        <v>37</v>
      </c>
      <c r="E481" s="4" t="s">
        <v>230</v>
      </c>
      <c r="F481" s="5"/>
      <c r="G481" s="5" t="s">
        <v>15</v>
      </c>
      <c r="H481" s="7" t="s">
        <v>40</v>
      </c>
      <c r="I481" s="7" t="s">
        <v>231</v>
      </c>
      <c r="J481" s="7" t="s">
        <v>1699</v>
      </c>
      <c r="K481" s="7">
        <v>0</v>
      </c>
      <c r="L481" s="7" t="s">
        <v>18</v>
      </c>
    </row>
    <row r="482" spans="1:12" ht="17">
      <c r="A482" s="2">
        <v>8</v>
      </c>
      <c r="B482" s="3">
        <v>1472224</v>
      </c>
      <c r="C482" s="3"/>
      <c r="D482" s="3">
        <v>36</v>
      </c>
      <c r="E482" s="4" t="s">
        <v>65</v>
      </c>
      <c r="F482" s="5" t="s">
        <v>15</v>
      </c>
      <c r="G482" s="5" t="s">
        <v>15</v>
      </c>
      <c r="H482" s="52" t="s">
        <v>16</v>
      </c>
      <c r="I482" s="52" t="s">
        <v>231</v>
      </c>
      <c r="J482" s="52" t="s">
        <v>1699</v>
      </c>
      <c r="K482" s="52">
        <v>28775</v>
      </c>
      <c r="L482" s="52" t="s">
        <v>18</v>
      </c>
    </row>
    <row r="483" spans="1:12" ht="17">
      <c r="A483" s="2">
        <v>8</v>
      </c>
      <c r="B483" s="3">
        <v>1472304</v>
      </c>
      <c r="C483" s="3"/>
      <c r="D483" s="3">
        <v>24</v>
      </c>
      <c r="E483" s="4" t="s">
        <v>35</v>
      </c>
      <c r="F483" s="5" t="s">
        <v>15</v>
      </c>
      <c r="G483" s="5" t="s">
        <v>15</v>
      </c>
      <c r="H483" s="52" t="s">
        <v>16</v>
      </c>
      <c r="I483" s="52" t="s">
        <v>231</v>
      </c>
      <c r="J483" s="52" t="s">
        <v>1699</v>
      </c>
      <c r="K483" s="52">
        <v>28855</v>
      </c>
      <c r="L483" s="52" t="s">
        <v>18</v>
      </c>
    </row>
    <row r="484" spans="1:12" ht="17">
      <c r="A484" s="2">
        <v>8</v>
      </c>
      <c r="B484" s="3">
        <v>1472359</v>
      </c>
      <c r="C484" s="3"/>
      <c r="D484" s="3">
        <v>45</v>
      </c>
      <c r="E484" s="4" t="s">
        <v>103</v>
      </c>
      <c r="F484" s="5" t="s">
        <v>15</v>
      </c>
      <c r="G484" s="5" t="s">
        <v>15</v>
      </c>
      <c r="H484" s="52" t="s">
        <v>16</v>
      </c>
      <c r="I484" s="52" t="s">
        <v>231</v>
      </c>
      <c r="J484" s="52" t="s">
        <v>1699</v>
      </c>
      <c r="K484" s="52">
        <v>28910</v>
      </c>
      <c r="L484" s="52" t="s">
        <v>18</v>
      </c>
    </row>
    <row r="485" spans="1:12" ht="17">
      <c r="A485" s="2">
        <v>8</v>
      </c>
      <c r="B485" s="3">
        <v>1472408</v>
      </c>
      <c r="C485" s="3"/>
      <c r="D485" s="3">
        <v>24</v>
      </c>
      <c r="E485" s="4" t="s">
        <v>34</v>
      </c>
      <c r="F485" s="5" t="s">
        <v>15</v>
      </c>
      <c r="G485" s="5" t="s">
        <v>15</v>
      </c>
      <c r="H485" s="52" t="s">
        <v>16</v>
      </c>
      <c r="I485" s="52" t="s">
        <v>231</v>
      </c>
      <c r="J485" s="52" t="s">
        <v>1699</v>
      </c>
      <c r="K485" s="52">
        <v>28959</v>
      </c>
      <c r="L485" s="52" t="s">
        <v>18</v>
      </c>
    </row>
    <row r="486" spans="1:12" ht="17">
      <c r="A486" s="2">
        <v>8</v>
      </c>
      <c r="B486" s="3">
        <v>1472483</v>
      </c>
      <c r="C486" s="3"/>
      <c r="D486" s="3">
        <v>24</v>
      </c>
      <c r="E486" s="4" t="s">
        <v>34</v>
      </c>
      <c r="F486" s="5" t="s">
        <v>15</v>
      </c>
      <c r="G486" s="5" t="s">
        <v>15</v>
      </c>
      <c r="H486" s="52" t="s">
        <v>16</v>
      </c>
      <c r="I486" s="52" t="s">
        <v>231</v>
      </c>
      <c r="J486" s="52" t="s">
        <v>1699</v>
      </c>
      <c r="K486" s="52">
        <v>29034</v>
      </c>
      <c r="L486" s="52" t="s">
        <v>18</v>
      </c>
    </row>
    <row r="487" spans="1:12" ht="17">
      <c r="A487" s="2">
        <v>8</v>
      </c>
      <c r="B487" s="3">
        <v>1472511</v>
      </c>
      <c r="C487" s="3"/>
      <c r="D487" s="3">
        <v>24</v>
      </c>
      <c r="E487" s="4" t="s">
        <v>35</v>
      </c>
      <c r="F487" s="5" t="s">
        <v>15</v>
      </c>
      <c r="G487" s="5" t="s">
        <v>15</v>
      </c>
      <c r="H487" s="52" t="s">
        <v>16</v>
      </c>
      <c r="I487" s="52" t="s">
        <v>231</v>
      </c>
      <c r="J487" s="52" t="s">
        <v>1699</v>
      </c>
      <c r="K487" s="52">
        <v>29062</v>
      </c>
      <c r="L487" s="52" t="s">
        <v>18</v>
      </c>
    </row>
    <row r="488" spans="1:12" ht="17">
      <c r="A488" s="2">
        <v>8</v>
      </c>
      <c r="B488" s="3">
        <v>1472539</v>
      </c>
      <c r="C488" s="3"/>
      <c r="D488" s="3">
        <v>24</v>
      </c>
      <c r="E488" s="4" t="s">
        <v>34</v>
      </c>
      <c r="F488" s="5" t="s">
        <v>15</v>
      </c>
      <c r="G488" s="5" t="s">
        <v>15</v>
      </c>
      <c r="H488" s="52" t="s">
        <v>16</v>
      </c>
      <c r="I488" s="52" t="s">
        <v>231</v>
      </c>
      <c r="J488" s="52" t="s">
        <v>1699</v>
      </c>
      <c r="K488" s="52">
        <v>29090</v>
      </c>
      <c r="L488" s="52" t="s">
        <v>18</v>
      </c>
    </row>
    <row r="489" spans="1:12" ht="17">
      <c r="A489" s="2">
        <v>8</v>
      </c>
      <c r="B489" s="3">
        <v>1472567</v>
      </c>
      <c r="C489" s="3"/>
      <c r="D489" s="3">
        <v>26</v>
      </c>
      <c r="E489" s="4" t="s">
        <v>232</v>
      </c>
      <c r="F489" s="5" t="s">
        <v>15</v>
      </c>
      <c r="G489" s="5" t="s">
        <v>15</v>
      </c>
      <c r="H489" s="52" t="s">
        <v>16</v>
      </c>
      <c r="I489" s="52" t="s">
        <v>231</v>
      </c>
      <c r="J489" s="52" t="s">
        <v>1699</v>
      </c>
      <c r="K489" s="52">
        <v>29118</v>
      </c>
      <c r="L489" s="52" t="s">
        <v>18</v>
      </c>
    </row>
    <row r="490" spans="1:12" ht="17">
      <c r="A490" s="2">
        <v>8</v>
      </c>
      <c r="B490" s="3">
        <v>1472597</v>
      </c>
      <c r="C490" s="3"/>
      <c r="D490" s="3">
        <v>24</v>
      </c>
      <c r="E490" s="4" t="s">
        <v>23</v>
      </c>
      <c r="F490" s="5" t="s">
        <v>15</v>
      </c>
      <c r="G490" s="5" t="s">
        <v>15</v>
      </c>
      <c r="H490" s="52" t="s">
        <v>16</v>
      </c>
      <c r="I490" s="52" t="s">
        <v>231</v>
      </c>
      <c r="J490" s="52" t="s">
        <v>1699</v>
      </c>
      <c r="K490" s="52">
        <v>29148</v>
      </c>
      <c r="L490" s="52" t="s">
        <v>18</v>
      </c>
    </row>
    <row r="491" spans="1:12" ht="17">
      <c r="A491" s="2">
        <v>8</v>
      </c>
      <c r="B491" s="3">
        <v>1472632</v>
      </c>
      <c r="C491" s="3"/>
      <c r="D491" s="3">
        <v>45</v>
      </c>
      <c r="E491" s="4" t="s">
        <v>233</v>
      </c>
      <c r="F491" s="5" t="s">
        <v>15</v>
      </c>
      <c r="G491" s="5" t="s">
        <v>15</v>
      </c>
      <c r="H491" s="52" t="s">
        <v>16</v>
      </c>
      <c r="I491" s="52" t="s">
        <v>231</v>
      </c>
      <c r="J491" s="52" t="s">
        <v>1699</v>
      </c>
      <c r="K491" s="52">
        <v>29183</v>
      </c>
      <c r="L491" s="52" t="s">
        <v>18</v>
      </c>
    </row>
    <row r="492" spans="1:12" ht="17">
      <c r="A492" s="2">
        <v>8</v>
      </c>
      <c r="B492" s="3">
        <v>1472681</v>
      </c>
      <c r="C492" s="3"/>
      <c r="D492" s="3">
        <v>24</v>
      </c>
      <c r="E492" s="4" t="s">
        <v>34</v>
      </c>
      <c r="F492" s="5" t="s">
        <v>15</v>
      </c>
      <c r="G492" s="5" t="s">
        <v>15</v>
      </c>
      <c r="H492" s="52" t="s">
        <v>16</v>
      </c>
      <c r="I492" s="52" t="s">
        <v>231</v>
      </c>
      <c r="J492" s="52" t="s">
        <v>1699</v>
      </c>
      <c r="K492" s="52">
        <v>29232</v>
      </c>
      <c r="L492" s="52" t="s">
        <v>18</v>
      </c>
    </row>
    <row r="493" spans="1:12" ht="17">
      <c r="A493" s="2">
        <v>8</v>
      </c>
      <c r="B493" s="3">
        <v>1472729</v>
      </c>
      <c r="C493" s="3"/>
      <c r="D493" s="3">
        <v>24</v>
      </c>
      <c r="E493" s="4" t="s">
        <v>20</v>
      </c>
      <c r="F493" s="5" t="s">
        <v>15</v>
      </c>
      <c r="G493" s="5" t="s">
        <v>15</v>
      </c>
      <c r="H493" s="52" t="s">
        <v>16</v>
      </c>
      <c r="I493" s="52" t="s">
        <v>231</v>
      </c>
      <c r="J493" s="52" t="s">
        <v>1699</v>
      </c>
      <c r="K493" s="52">
        <v>29280</v>
      </c>
      <c r="L493" s="52" t="s">
        <v>18</v>
      </c>
    </row>
    <row r="494" spans="1:12" ht="17">
      <c r="A494" s="2">
        <v>8</v>
      </c>
      <c r="B494" s="3">
        <v>1472769</v>
      </c>
      <c r="C494" s="3"/>
      <c r="D494" s="3">
        <v>24</v>
      </c>
      <c r="E494" s="4" t="s">
        <v>34</v>
      </c>
      <c r="F494" s="5" t="s">
        <v>15</v>
      </c>
      <c r="G494" s="5" t="s">
        <v>15</v>
      </c>
      <c r="H494" s="52" t="s">
        <v>16</v>
      </c>
      <c r="I494" s="52" t="s">
        <v>231</v>
      </c>
      <c r="J494" s="52" t="s">
        <v>1699</v>
      </c>
      <c r="K494" s="52">
        <v>29320</v>
      </c>
      <c r="L494" s="52" t="s">
        <v>18</v>
      </c>
    </row>
    <row r="495" spans="1:12" ht="17">
      <c r="A495" s="2" t="s">
        <v>234</v>
      </c>
      <c r="B495" s="3">
        <v>7689</v>
      </c>
      <c r="C495" s="3">
        <v>1465090</v>
      </c>
      <c r="D495" s="3">
        <v>28</v>
      </c>
      <c r="E495" s="4" t="s">
        <v>38</v>
      </c>
      <c r="F495" s="5" t="s">
        <v>15</v>
      </c>
      <c r="G495" s="5" t="s">
        <v>15</v>
      </c>
      <c r="H495" s="52" t="s">
        <v>16</v>
      </c>
      <c r="I495" s="52" t="s">
        <v>231</v>
      </c>
      <c r="J495" s="52" t="s">
        <v>1698</v>
      </c>
      <c r="K495" s="52">
        <v>21641</v>
      </c>
      <c r="L495" s="52" t="s">
        <v>18</v>
      </c>
    </row>
    <row r="496" spans="1:12" ht="17">
      <c r="A496" s="2" t="s">
        <v>234</v>
      </c>
      <c r="B496" s="3">
        <v>27700</v>
      </c>
      <c r="C496" s="3">
        <v>1445077</v>
      </c>
      <c r="D496" s="3">
        <v>30</v>
      </c>
      <c r="E496" s="4" t="s">
        <v>27</v>
      </c>
      <c r="F496" s="5"/>
      <c r="G496" s="5" t="s">
        <v>15</v>
      </c>
      <c r="H496" s="7" t="s">
        <v>16</v>
      </c>
      <c r="I496" s="7" t="s">
        <v>231</v>
      </c>
      <c r="J496" s="7" t="s">
        <v>1698</v>
      </c>
      <c r="K496" s="7">
        <v>1628</v>
      </c>
      <c r="L496" s="7" t="s">
        <v>18</v>
      </c>
    </row>
    <row r="497" spans="1:12" ht="17">
      <c r="A497" s="2" t="s">
        <v>234</v>
      </c>
      <c r="B497" s="3">
        <v>119479</v>
      </c>
      <c r="C497" s="3">
        <v>1353314</v>
      </c>
      <c r="D497" s="3">
        <v>14</v>
      </c>
      <c r="E497" s="4" t="s">
        <v>235</v>
      </c>
      <c r="F497" s="5"/>
      <c r="G497" s="5"/>
      <c r="H497" s="7" t="s">
        <v>16</v>
      </c>
      <c r="I497" s="7" t="s">
        <v>236</v>
      </c>
      <c r="J497" s="7" t="s">
        <v>1699</v>
      </c>
      <c r="K497" s="7">
        <v>142</v>
      </c>
      <c r="L497" s="7" t="s">
        <v>237</v>
      </c>
    </row>
    <row r="498" spans="1:12" ht="17">
      <c r="A498" s="2" t="s">
        <v>234</v>
      </c>
      <c r="B498" s="3">
        <v>1008510</v>
      </c>
      <c r="C498" s="3">
        <v>464263</v>
      </c>
      <c r="D498" s="3">
        <v>34</v>
      </c>
      <c r="E498" s="4" t="s">
        <v>238</v>
      </c>
      <c r="F498" s="5"/>
      <c r="G498" s="5"/>
      <c r="H498" s="7" t="s">
        <v>40</v>
      </c>
      <c r="I498" s="7" t="s">
        <v>239</v>
      </c>
      <c r="J498" s="7" t="s">
        <v>1699</v>
      </c>
      <c r="K498" s="7">
        <v>0</v>
      </c>
      <c r="L498" s="7" t="s">
        <v>18</v>
      </c>
    </row>
    <row r="499" spans="1:12" ht="17">
      <c r="A499" s="2" t="s">
        <v>234</v>
      </c>
      <c r="B499" s="3">
        <v>1327929</v>
      </c>
      <c r="C499" s="3">
        <v>144856</v>
      </c>
      <c r="D499" s="3">
        <v>22</v>
      </c>
      <c r="E499" s="4" t="s">
        <v>240</v>
      </c>
      <c r="F499" s="5"/>
      <c r="G499" s="5"/>
      <c r="H499" s="7" t="s">
        <v>16</v>
      </c>
      <c r="I499" s="7" t="s">
        <v>241</v>
      </c>
      <c r="J499" s="7" t="s">
        <v>1699</v>
      </c>
      <c r="K499" s="7">
        <v>1233</v>
      </c>
      <c r="L499" s="7" t="s">
        <v>242</v>
      </c>
    </row>
    <row r="500" spans="1:12" ht="17">
      <c r="A500" s="2" t="s">
        <v>234</v>
      </c>
      <c r="B500" s="3">
        <v>1425840</v>
      </c>
      <c r="C500" s="3">
        <v>46934</v>
      </c>
      <c r="D500" s="3">
        <v>33</v>
      </c>
      <c r="E500" s="4" t="s">
        <v>243</v>
      </c>
      <c r="F500" s="5"/>
      <c r="G500" s="5"/>
      <c r="H500" s="7" t="s">
        <v>40</v>
      </c>
      <c r="I500" s="7" t="s">
        <v>244</v>
      </c>
      <c r="J500" s="7" t="s">
        <v>1699</v>
      </c>
      <c r="K500" s="7">
        <v>0</v>
      </c>
      <c r="L500" s="7" t="s">
        <v>18</v>
      </c>
    </row>
    <row r="501" spans="1:12" ht="17">
      <c r="A501" s="2" t="s">
        <v>234</v>
      </c>
      <c r="B501" s="3">
        <v>1427021</v>
      </c>
      <c r="C501" s="3">
        <v>45761</v>
      </c>
      <c r="D501" s="3">
        <v>25</v>
      </c>
      <c r="E501" s="4" t="s">
        <v>245</v>
      </c>
      <c r="F501" s="5"/>
      <c r="G501" s="5"/>
      <c r="H501" s="7" t="s">
        <v>40</v>
      </c>
      <c r="I501" s="7" t="s">
        <v>244</v>
      </c>
      <c r="J501" s="7" t="s">
        <v>1699</v>
      </c>
      <c r="K501" s="7">
        <v>0</v>
      </c>
      <c r="L501" s="7" t="s">
        <v>18</v>
      </c>
    </row>
    <row r="502" spans="1:12" ht="17">
      <c r="A502" s="2" t="s">
        <v>234</v>
      </c>
      <c r="B502" s="3">
        <v>1428444</v>
      </c>
      <c r="C502" s="3">
        <v>44331</v>
      </c>
      <c r="D502" s="3">
        <v>32</v>
      </c>
      <c r="E502" s="4" t="s">
        <v>246</v>
      </c>
      <c r="F502" s="5"/>
      <c r="G502" s="5"/>
      <c r="H502" s="7" t="s">
        <v>40</v>
      </c>
      <c r="I502" s="7" t="s">
        <v>244</v>
      </c>
      <c r="J502" s="7" t="s">
        <v>1699</v>
      </c>
      <c r="K502" s="7">
        <v>0</v>
      </c>
      <c r="L502" s="7" t="s">
        <v>18</v>
      </c>
    </row>
    <row r="503" spans="1:12" ht="17">
      <c r="A503" s="2" t="s">
        <v>234</v>
      </c>
      <c r="B503" s="3">
        <v>1465353</v>
      </c>
      <c r="C503" s="3">
        <v>7414</v>
      </c>
      <c r="D503" s="3">
        <v>40</v>
      </c>
      <c r="E503" s="4" t="s">
        <v>56</v>
      </c>
      <c r="F503" s="5" t="s">
        <v>15</v>
      </c>
      <c r="G503" s="5"/>
      <c r="H503" s="52" t="s">
        <v>16</v>
      </c>
      <c r="I503" s="52" t="s">
        <v>221</v>
      </c>
      <c r="J503" s="52" t="s">
        <v>1699</v>
      </c>
      <c r="K503" s="52">
        <v>13947</v>
      </c>
      <c r="L503" s="52" t="s">
        <v>18</v>
      </c>
    </row>
    <row r="504" spans="1:12" ht="17">
      <c r="A504" s="2" t="s">
        <v>234</v>
      </c>
      <c r="B504" s="3">
        <v>1472637</v>
      </c>
      <c r="C504" s="3">
        <v>146</v>
      </c>
      <c r="D504" s="3">
        <v>24</v>
      </c>
      <c r="E504" s="4" t="s">
        <v>35</v>
      </c>
      <c r="F504" s="5" t="s">
        <v>15</v>
      </c>
      <c r="G504" s="5"/>
      <c r="H504" s="52" t="s">
        <v>16</v>
      </c>
      <c r="I504" s="52" t="s">
        <v>221</v>
      </c>
      <c r="J504" s="52" t="s">
        <v>1699</v>
      </c>
      <c r="K504" s="52">
        <v>21215</v>
      </c>
      <c r="L504" s="52" t="s">
        <v>18</v>
      </c>
    </row>
    <row r="505" spans="1:12" ht="17">
      <c r="A505" s="2" t="s">
        <v>234</v>
      </c>
      <c r="B505" s="3">
        <v>1472671</v>
      </c>
      <c r="C505" s="3">
        <v>112</v>
      </c>
      <c r="D505" s="3">
        <v>24</v>
      </c>
      <c r="E505" s="4" t="s">
        <v>23</v>
      </c>
      <c r="F505" s="5" t="s">
        <v>15</v>
      </c>
      <c r="G505" s="5"/>
      <c r="H505" s="52" t="s">
        <v>16</v>
      </c>
      <c r="I505" s="52" t="s">
        <v>221</v>
      </c>
      <c r="J505" s="52" t="s">
        <v>1699</v>
      </c>
      <c r="K505" s="52">
        <v>21249</v>
      </c>
      <c r="L505" s="52" t="s">
        <v>18</v>
      </c>
    </row>
    <row r="506" spans="1:12" ht="17">
      <c r="A506" s="2" t="s">
        <v>234</v>
      </c>
      <c r="B506" s="3">
        <v>1472699</v>
      </c>
      <c r="C506" s="3">
        <v>84</v>
      </c>
      <c r="D506" s="3">
        <v>24</v>
      </c>
      <c r="E506" s="4" t="s">
        <v>19</v>
      </c>
      <c r="F506" s="5" t="s">
        <v>15</v>
      </c>
      <c r="G506" s="5"/>
      <c r="H506" s="52" t="s">
        <v>16</v>
      </c>
      <c r="I506" s="52" t="s">
        <v>221</v>
      </c>
      <c r="J506" s="52" t="s">
        <v>1699</v>
      </c>
      <c r="K506" s="52">
        <v>21277</v>
      </c>
      <c r="L506" s="52" t="s">
        <v>18</v>
      </c>
    </row>
    <row r="507" spans="1:12" ht="17">
      <c r="A507" s="2" t="s">
        <v>234</v>
      </c>
      <c r="B507" s="3">
        <v>1472732</v>
      </c>
      <c r="C507" s="3">
        <v>30</v>
      </c>
      <c r="D507" s="3">
        <v>45</v>
      </c>
      <c r="E507" s="4" t="s">
        <v>247</v>
      </c>
      <c r="F507" s="5" t="s">
        <v>15</v>
      </c>
      <c r="G507" s="5"/>
      <c r="H507" s="52" t="s">
        <v>16</v>
      </c>
      <c r="I507" s="52" t="s">
        <v>221</v>
      </c>
      <c r="J507" s="52" t="s">
        <v>1699</v>
      </c>
      <c r="K507" s="52">
        <v>21331</v>
      </c>
      <c r="L507" s="52" t="s">
        <v>18</v>
      </c>
    </row>
    <row r="508" spans="1:12" ht="17">
      <c r="A508" s="2">
        <v>9</v>
      </c>
      <c r="B508" s="3">
        <v>5803</v>
      </c>
      <c r="C508" s="3"/>
      <c r="D508" s="3">
        <v>28</v>
      </c>
      <c r="E508" s="4" t="s">
        <v>38</v>
      </c>
      <c r="F508" s="5" t="s">
        <v>15</v>
      </c>
      <c r="G508" s="5" t="s">
        <v>15</v>
      </c>
      <c r="H508" s="52" t="s">
        <v>16</v>
      </c>
      <c r="I508" s="52" t="s">
        <v>248</v>
      </c>
      <c r="J508" s="52" t="s">
        <v>1698</v>
      </c>
      <c r="K508" s="52">
        <v>14277</v>
      </c>
      <c r="L508" s="52" t="s">
        <v>18</v>
      </c>
    </row>
    <row r="509" spans="1:12" ht="17">
      <c r="A509" s="2">
        <v>9</v>
      </c>
      <c r="B509" s="3">
        <v>18452</v>
      </c>
      <c r="C509" s="3"/>
      <c r="D509" s="3">
        <v>30</v>
      </c>
      <c r="E509" s="4" t="s">
        <v>27</v>
      </c>
      <c r="F509" s="5"/>
      <c r="G509" s="5" t="s">
        <v>15</v>
      </c>
      <c r="H509" s="7" t="s">
        <v>16</v>
      </c>
      <c r="I509" s="7" t="s">
        <v>248</v>
      </c>
      <c r="J509" s="7" t="s">
        <v>1698</v>
      </c>
      <c r="K509" s="7">
        <v>1628</v>
      </c>
      <c r="L509" s="7" t="s">
        <v>18</v>
      </c>
    </row>
    <row r="510" spans="1:12" ht="17">
      <c r="A510" s="2">
        <v>9</v>
      </c>
      <c r="B510" s="3">
        <v>1498054</v>
      </c>
      <c r="C510" s="3"/>
      <c r="D510" s="3">
        <v>27</v>
      </c>
      <c r="E510" s="4" t="s">
        <v>249</v>
      </c>
      <c r="F510" s="5"/>
      <c r="G510" s="5" t="s">
        <v>15</v>
      </c>
      <c r="H510" s="7" t="s">
        <v>40</v>
      </c>
      <c r="I510" s="7" t="s">
        <v>250</v>
      </c>
      <c r="J510" s="7" t="s">
        <v>1699</v>
      </c>
      <c r="K510" s="7">
        <v>0</v>
      </c>
      <c r="L510" s="7" t="s">
        <v>18</v>
      </c>
    </row>
    <row r="511" spans="1:12" ht="17">
      <c r="A511" s="2">
        <v>9</v>
      </c>
      <c r="B511" s="3">
        <v>1540957</v>
      </c>
      <c r="C511" s="3"/>
      <c r="D511" s="3">
        <v>24</v>
      </c>
      <c r="E511" s="4" t="s">
        <v>88</v>
      </c>
      <c r="F511" s="5" t="s">
        <v>15</v>
      </c>
      <c r="G511" s="5" t="s">
        <v>15</v>
      </c>
      <c r="H511" s="52" t="s">
        <v>16</v>
      </c>
      <c r="I511" s="52" t="s">
        <v>250</v>
      </c>
      <c r="J511" s="52" t="s">
        <v>1699</v>
      </c>
      <c r="K511" s="52">
        <v>37621</v>
      </c>
      <c r="L511" s="52" t="s">
        <v>18</v>
      </c>
    </row>
    <row r="512" spans="1:12" ht="17">
      <c r="A512" s="2">
        <v>9</v>
      </c>
      <c r="B512" s="3">
        <v>1540998</v>
      </c>
      <c r="C512" s="3"/>
      <c r="D512" s="3">
        <v>24</v>
      </c>
      <c r="E512" s="4" t="s">
        <v>35</v>
      </c>
      <c r="F512" s="5" t="s">
        <v>15</v>
      </c>
      <c r="G512" s="5" t="s">
        <v>15</v>
      </c>
      <c r="H512" s="52" t="s">
        <v>16</v>
      </c>
      <c r="I512" s="52" t="s">
        <v>250</v>
      </c>
      <c r="J512" s="52" t="s">
        <v>1699</v>
      </c>
      <c r="K512" s="52">
        <v>37662</v>
      </c>
      <c r="L512" s="52" t="s">
        <v>18</v>
      </c>
    </row>
    <row r="513" spans="1:12" ht="17">
      <c r="A513" s="2">
        <v>9</v>
      </c>
      <c r="B513" s="3">
        <v>1541041</v>
      </c>
      <c r="C513" s="3"/>
      <c r="D513" s="3">
        <v>45</v>
      </c>
      <c r="E513" s="4" t="s">
        <v>251</v>
      </c>
      <c r="F513" s="5" t="s">
        <v>15</v>
      </c>
      <c r="G513" s="5" t="s">
        <v>15</v>
      </c>
      <c r="H513" s="52" t="s">
        <v>16</v>
      </c>
      <c r="I513" s="52" t="s">
        <v>250</v>
      </c>
      <c r="J513" s="52" t="s">
        <v>1699</v>
      </c>
      <c r="K513" s="52">
        <v>37705</v>
      </c>
      <c r="L513" s="52" t="s">
        <v>18</v>
      </c>
    </row>
    <row r="514" spans="1:12" ht="17">
      <c r="A514" s="2">
        <v>9</v>
      </c>
      <c r="B514" s="3">
        <v>1541090</v>
      </c>
      <c r="C514" s="3"/>
      <c r="D514" s="3">
        <v>45</v>
      </c>
      <c r="E514" s="4" t="s">
        <v>175</v>
      </c>
      <c r="F514" s="5" t="s">
        <v>15</v>
      </c>
      <c r="G514" s="5" t="s">
        <v>15</v>
      </c>
      <c r="H514" s="52" t="s">
        <v>16</v>
      </c>
      <c r="I514" s="52" t="s">
        <v>250</v>
      </c>
      <c r="J514" s="52" t="s">
        <v>1699</v>
      </c>
      <c r="K514" s="52">
        <v>37754</v>
      </c>
      <c r="L514" s="52" t="s">
        <v>18</v>
      </c>
    </row>
    <row r="515" spans="1:12" ht="17">
      <c r="A515" s="2">
        <v>9</v>
      </c>
      <c r="B515" s="3">
        <v>1541153</v>
      </c>
      <c r="C515" s="3"/>
      <c r="D515" s="3">
        <v>45</v>
      </c>
      <c r="E515" s="4" t="s">
        <v>252</v>
      </c>
      <c r="F515" s="5" t="s">
        <v>15</v>
      </c>
      <c r="G515" s="5" t="s">
        <v>15</v>
      </c>
      <c r="H515" s="52" t="s">
        <v>16</v>
      </c>
      <c r="I515" s="52" t="s">
        <v>250</v>
      </c>
      <c r="J515" s="52" t="s">
        <v>1699</v>
      </c>
      <c r="K515" s="52">
        <v>37817</v>
      </c>
      <c r="L515" s="52" t="s">
        <v>18</v>
      </c>
    </row>
    <row r="516" spans="1:12" ht="17">
      <c r="A516" s="2">
        <v>9</v>
      </c>
      <c r="B516" s="3">
        <v>1541202</v>
      </c>
      <c r="C516" s="3"/>
      <c r="D516" s="3">
        <v>24</v>
      </c>
      <c r="E516" s="4" t="s">
        <v>23</v>
      </c>
      <c r="F516" s="5" t="s">
        <v>15</v>
      </c>
      <c r="G516" s="5" t="s">
        <v>15</v>
      </c>
      <c r="H516" s="52" t="s">
        <v>16</v>
      </c>
      <c r="I516" s="52" t="s">
        <v>250</v>
      </c>
      <c r="J516" s="52" t="s">
        <v>1699</v>
      </c>
      <c r="K516" s="52">
        <v>37866</v>
      </c>
      <c r="L516" s="52" t="s">
        <v>18</v>
      </c>
    </row>
    <row r="517" spans="1:12" ht="17">
      <c r="A517" s="2">
        <v>9</v>
      </c>
      <c r="B517" s="3">
        <v>1541230</v>
      </c>
      <c r="C517" s="3"/>
      <c r="D517" s="3">
        <v>31</v>
      </c>
      <c r="E517" s="4" t="s">
        <v>253</v>
      </c>
      <c r="F517" s="5" t="s">
        <v>15</v>
      </c>
      <c r="G517" s="5" t="s">
        <v>15</v>
      </c>
      <c r="H517" s="52" t="s">
        <v>16</v>
      </c>
      <c r="I517" s="52" t="s">
        <v>250</v>
      </c>
      <c r="J517" s="52" t="s">
        <v>1699</v>
      </c>
      <c r="K517" s="52">
        <v>37894</v>
      </c>
      <c r="L517" s="52" t="s">
        <v>18</v>
      </c>
    </row>
    <row r="518" spans="1:12" ht="17">
      <c r="A518" s="2">
        <v>9</v>
      </c>
      <c r="B518" s="3">
        <v>1541265</v>
      </c>
      <c r="C518" s="3"/>
      <c r="D518" s="3">
        <v>24</v>
      </c>
      <c r="E518" s="4" t="s">
        <v>19</v>
      </c>
      <c r="F518" s="5" t="s">
        <v>15</v>
      </c>
      <c r="G518" s="5" t="s">
        <v>15</v>
      </c>
      <c r="H518" s="52" t="s">
        <v>16</v>
      </c>
      <c r="I518" s="52" t="s">
        <v>250</v>
      </c>
      <c r="J518" s="52" t="s">
        <v>1699</v>
      </c>
      <c r="K518" s="52">
        <v>37929</v>
      </c>
      <c r="L518" s="52" t="s">
        <v>18</v>
      </c>
    </row>
    <row r="519" spans="1:12" ht="17">
      <c r="A519" s="2">
        <v>9</v>
      </c>
      <c r="B519" s="3">
        <v>1541300</v>
      </c>
      <c r="C519" s="3"/>
      <c r="D519" s="3">
        <v>24</v>
      </c>
      <c r="E519" s="4" t="s">
        <v>19</v>
      </c>
      <c r="F519" s="5" t="s">
        <v>15</v>
      </c>
      <c r="G519" s="5" t="s">
        <v>15</v>
      </c>
      <c r="H519" s="52" t="s">
        <v>16</v>
      </c>
      <c r="I519" s="52" t="s">
        <v>250</v>
      </c>
      <c r="J519" s="52" t="s">
        <v>1699</v>
      </c>
      <c r="K519" s="52">
        <v>37964</v>
      </c>
      <c r="L519" s="52" t="s">
        <v>18</v>
      </c>
    </row>
    <row r="520" spans="1:12" ht="17">
      <c r="A520" s="2">
        <v>9</v>
      </c>
      <c r="B520" s="3">
        <v>1541335</v>
      </c>
      <c r="C520" s="3"/>
      <c r="D520" s="3">
        <v>24</v>
      </c>
      <c r="E520" s="4" t="s">
        <v>34</v>
      </c>
      <c r="F520" s="5" t="s">
        <v>15</v>
      </c>
      <c r="G520" s="5" t="s">
        <v>15</v>
      </c>
      <c r="H520" s="52" t="s">
        <v>16</v>
      </c>
      <c r="I520" s="52" t="s">
        <v>250</v>
      </c>
      <c r="J520" s="52" t="s">
        <v>1699</v>
      </c>
      <c r="K520" s="52">
        <v>37999</v>
      </c>
      <c r="L520" s="52" t="s">
        <v>18</v>
      </c>
    </row>
    <row r="521" spans="1:12" ht="17">
      <c r="A521" s="2">
        <v>9</v>
      </c>
      <c r="B521" s="3">
        <v>1541363</v>
      </c>
      <c r="C521" s="3"/>
      <c r="D521" s="3">
        <v>24</v>
      </c>
      <c r="E521" s="4" t="s">
        <v>88</v>
      </c>
      <c r="F521" s="5" t="s">
        <v>15</v>
      </c>
      <c r="G521" s="5" t="s">
        <v>15</v>
      </c>
      <c r="H521" s="52" t="s">
        <v>16</v>
      </c>
      <c r="I521" s="52" t="s">
        <v>250</v>
      </c>
      <c r="J521" s="52" t="s">
        <v>1699</v>
      </c>
      <c r="K521" s="52">
        <v>38027</v>
      </c>
      <c r="L521" s="52" t="s">
        <v>18</v>
      </c>
    </row>
    <row r="522" spans="1:12" ht="17">
      <c r="A522" s="2">
        <v>9</v>
      </c>
      <c r="B522" s="3">
        <v>1541411</v>
      </c>
      <c r="C522" s="3"/>
      <c r="D522" s="3">
        <v>24</v>
      </c>
      <c r="E522" s="4" t="s">
        <v>88</v>
      </c>
      <c r="F522" s="5" t="s">
        <v>15</v>
      </c>
      <c r="G522" s="5" t="s">
        <v>15</v>
      </c>
      <c r="H522" s="52" t="s">
        <v>16</v>
      </c>
      <c r="I522" s="52" t="s">
        <v>250</v>
      </c>
      <c r="J522" s="52" t="s">
        <v>1699</v>
      </c>
      <c r="K522" s="52">
        <v>38075</v>
      </c>
      <c r="L522" s="52" t="s">
        <v>18</v>
      </c>
    </row>
    <row r="523" spans="1:12" ht="17">
      <c r="A523" s="2">
        <v>9</v>
      </c>
      <c r="B523" s="3">
        <v>1541467</v>
      </c>
      <c r="C523" s="3"/>
      <c r="D523" s="3">
        <v>24</v>
      </c>
      <c r="E523" s="4" t="s">
        <v>34</v>
      </c>
      <c r="F523" s="5" t="s">
        <v>15</v>
      </c>
      <c r="G523" s="5" t="s">
        <v>15</v>
      </c>
      <c r="H523" s="52" t="s">
        <v>16</v>
      </c>
      <c r="I523" s="52" t="s">
        <v>250</v>
      </c>
      <c r="J523" s="52" t="s">
        <v>1699</v>
      </c>
      <c r="K523" s="52">
        <v>38131</v>
      </c>
      <c r="L523" s="52" t="s">
        <v>18</v>
      </c>
    </row>
    <row r="524" spans="1:12" ht="17">
      <c r="A524" s="2">
        <v>9</v>
      </c>
      <c r="B524" s="3">
        <v>1541522</v>
      </c>
      <c r="C524" s="3"/>
      <c r="D524" s="3">
        <v>24</v>
      </c>
      <c r="E524" s="4" t="s">
        <v>23</v>
      </c>
      <c r="F524" s="5" t="s">
        <v>15</v>
      </c>
      <c r="G524" s="5" t="s">
        <v>15</v>
      </c>
      <c r="H524" s="52" t="s">
        <v>16</v>
      </c>
      <c r="I524" s="52" t="s">
        <v>250</v>
      </c>
      <c r="J524" s="52" t="s">
        <v>1699</v>
      </c>
      <c r="K524" s="52">
        <v>38186</v>
      </c>
      <c r="L524" s="52" t="s">
        <v>18</v>
      </c>
    </row>
    <row r="525" spans="1:12" ht="17">
      <c r="A525" s="2">
        <v>9</v>
      </c>
      <c r="B525" s="3">
        <v>1541558</v>
      </c>
      <c r="C525" s="3"/>
      <c r="D525" s="3">
        <v>24</v>
      </c>
      <c r="E525" s="4" t="s">
        <v>23</v>
      </c>
      <c r="F525" s="5" t="s">
        <v>15</v>
      </c>
      <c r="G525" s="5" t="s">
        <v>15</v>
      </c>
      <c r="H525" s="52" t="s">
        <v>16</v>
      </c>
      <c r="I525" s="52" t="s">
        <v>250</v>
      </c>
      <c r="J525" s="52" t="s">
        <v>1699</v>
      </c>
      <c r="K525" s="52">
        <v>38222</v>
      </c>
      <c r="L525" s="52" t="s">
        <v>18</v>
      </c>
    </row>
    <row r="526" spans="1:12" ht="17">
      <c r="A526" s="2">
        <v>9</v>
      </c>
      <c r="B526" s="3">
        <v>1541586</v>
      </c>
      <c r="C526" s="3"/>
      <c r="D526" s="3">
        <v>24</v>
      </c>
      <c r="E526" s="4" t="s">
        <v>19</v>
      </c>
      <c r="F526" s="5" t="s">
        <v>15</v>
      </c>
      <c r="G526" s="5" t="s">
        <v>15</v>
      </c>
      <c r="H526" s="52" t="s">
        <v>16</v>
      </c>
      <c r="I526" s="52" t="s">
        <v>250</v>
      </c>
      <c r="J526" s="52" t="s">
        <v>1699</v>
      </c>
      <c r="K526" s="52">
        <v>38250</v>
      </c>
      <c r="L526" s="52" t="s">
        <v>18</v>
      </c>
    </row>
    <row r="527" spans="1:12" ht="17">
      <c r="A527" s="2">
        <v>9</v>
      </c>
      <c r="B527" s="3">
        <v>1541620</v>
      </c>
      <c r="C527" s="3"/>
      <c r="D527" s="3">
        <v>24</v>
      </c>
      <c r="E527" s="4" t="s">
        <v>35</v>
      </c>
      <c r="F527" s="5" t="s">
        <v>15</v>
      </c>
      <c r="G527" s="5" t="s">
        <v>15</v>
      </c>
      <c r="H527" s="52" t="s">
        <v>16</v>
      </c>
      <c r="I527" s="52" t="s">
        <v>250</v>
      </c>
      <c r="J527" s="52" t="s">
        <v>1699</v>
      </c>
      <c r="K527" s="52">
        <v>38284</v>
      </c>
      <c r="L527" s="52" t="s">
        <v>18</v>
      </c>
    </row>
    <row r="528" spans="1:12" ht="17">
      <c r="A528" s="2">
        <v>9</v>
      </c>
      <c r="B528" s="3">
        <v>1541662</v>
      </c>
      <c r="C528" s="3"/>
      <c r="D528" s="3">
        <v>24</v>
      </c>
      <c r="E528" s="4" t="s">
        <v>34</v>
      </c>
      <c r="F528" s="5" t="s">
        <v>15</v>
      </c>
      <c r="G528" s="5" t="s">
        <v>15</v>
      </c>
      <c r="H528" s="52" t="s">
        <v>16</v>
      </c>
      <c r="I528" s="52" t="s">
        <v>250</v>
      </c>
      <c r="J528" s="52" t="s">
        <v>1699</v>
      </c>
      <c r="K528" s="52">
        <v>38326</v>
      </c>
      <c r="L528" s="52" t="s">
        <v>18</v>
      </c>
    </row>
    <row r="529" spans="1:12" ht="17">
      <c r="A529" s="2" t="s">
        <v>254</v>
      </c>
      <c r="B529" s="3">
        <v>192005</v>
      </c>
      <c r="C529" s="3">
        <v>1349714</v>
      </c>
      <c r="D529" s="3">
        <v>18</v>
      </c>
      <c r="E529" s="4" t="s">
        <v>255</v>
      </c>
      <c r="F529" s="5"/>
      <c r="G529" s="5"/>
      <c r="H529" s="7" t="s">
        <v>16</v>
      </c>
      <c r="I529" s="7" t="s">
        <v>256</v>
      </c>
      <c r="J529" s="7" t="s">
        <v>1699</v>
      </c>
      <c r="K529" s="7">
        <v>76</v>
      </c>
      <c r="L529" s="7" t="s">
        <v>257</v>
      </c>
    </row>
    <row r="530" spans="1:12" ht="17">
      <c r="A530" s="2" t="s">
        <v>254</v>
      </c>
      <c r="B530" s="3">
        <v>1517931</v>
      </c>
      <c r="C530" s="3">
        <v>23775</v>
      </c>
      <c r="D530" s="3">
        <v>31</v>
      </c>
      <c r="E530" s="4" t="s">
        <v>129</v>
      </c>
      <c r="F530" s="5"/>
      <c r="G530" s="5" t="s">
        <v>15</v>
      </c>
      <c r="H530" s="7" t="s">
        <v>40</v>
      </c>
      <c r="I530" s="52" t="s">
        <v>248</v>
      </c>
      <c r="J530" s="7" t="s">
        <v>1698</v>
      </c>
      <c r="K530" s="7">
        <v>0</v>
      </c>
      <c r="L530" s="52" t="s">
        <v>18</v>
      </c>
    </row>
    <row r="531" spans="1:12" ht="17">
      <c r="A531" s="2" t="s">
        <v>254</v>
      </c>
      <c r="B531" s="3">
        <v>1541277</v>
      </c>
      <c r="C531" s="3">
        <v>436</v>
      </c>
      <c r="D531" s="3">
        <v>24</v>
      </c>
      <c r="E531" s="4" t="s">
        <v>23</v>
      </c>
      <c r="F531" s="5" t="s">
        <v>15</v>
      </c>
      <c r="G531" s="5" t="s">
        <v>15</v>
      </c>
      <c r="H531" s="52" t="s">
        <v>16</v>
      </c>
      <c r="I531" s="52" t="s">
        <v>248</v>
      </c>
      <c r="J531" s="52" t="s">
        <v>1699</v>
      </c>
      <c r="K531" s="52">
        <v>19644</v>
      </c>
      <c r="L531" s="52" t="s">
        <v>18</v>
      </c>
    </row>
    <row r="532" spans="1:12" ht="17">
      <c r="A532" s="2" t="s">
        <v>254</v>
      </c>
      <c r="B532" s="3">
        <v>1541305</v>
      </c>
      <c r="C532" s="3">
        <v>402</v>
      </c>
      <c r="D532" s="3">
        <v>30</v>
      </c>
      <c r="E532" s="4" t="s">
        <v>258</v>
      </c>
      <c r="F532" s="5" t="s">
        <v>15</v>
      </c>
      <c r="G532" s="5" t="s">
        <v>15</v>
      </c>
      <c r="H532" s="52" t="s">
        <v>16</v>
      </c>
      <c r="I532" s="52" t="s">
        <v>248</v>
      </c>
      <c r="J532" s="52" t="s">
        <v>1699</v>
      </c>
      <c r="K532" s="52">
        <v>19678</v>
      </c>
      <c r="L532" s="52" t="s">
        <v>18</v>
      </c>
    </row>
    <row r="533" spans="1:12" ht="17">
      <c r="A533" s="2" t="s">
        <v>254</v>
      </c>
      <c r="B533" s="3">
        <v>1541339</v>
      </c>
      <c r="C533" s="3">
        <v>374</v>
      </c>
      <c r="D533" s="3">
        <v>24</v>
      </c>
      <c r="E533" s="4" t="s">
        <v>20</v>
      </c>
      <c r="F533" s="5" t="s">
        <v>15</v>
      </c>
      <c r="G533" s="5" t="s">
        <v>15</v>
      </c>
      <c r="H533" s="52" t="s">
        <v>16</v>
      </c>
      <c r="I533" s="52" t="s">
        <v>248</v>
      </c>
      <c r="J533" s="52" t="s">
        <v>1699</v>
      </c>
      <c r="K533" s="52">
        <v>19706</v>
      </c>
      <c r="L533" s="52" t="s">
        <v>18</v>
      </c>
    </row>
    <row r="534" spans="1:12" ht="17">
      <c r="A534" s="2" t="s">
        <v>254</v>
      </c>
      <c r="B534" s="3">
        <v>1541367</v>
      </c>
      <c r="C534" s="3">
        <v>346</v>
      </c>
      <c r="D534" s="3">
        <v>24</v>
      </c>
      <c r="E534" s="4" t="s">
        <v>20</v>
      </c>
      <c r="F534" s="5" t="s">
        <v>15</v>
      </c>
      <c r="G534" s="5" t="s">
        <v>15</v>
      </c>
      <c r="H534" s="52" t="s">
        <v>16</v>
      </c>
      <c r="I534" s="52" t="s">
        <v>248</v>
      </c>
      <c r="J534" s="52" t="s">
        <v>1699</v>
      </c>
      <c r="K534" s="52">
        <v>19734</v>
      </c>
      <c r="L534" s="52" t="s">
        <v>18</v>
      </c>
    </row>
    <row r="535" spans="1:12" ht="17">
      <c r="A535" s="2" t="s">
        <v>254</v>
      </c>
      <c r="B535" s="3">
        <v>1541396</v>
      </c>
      <c r="C535" s="3">
        <v>317</v>
      </c>
      <c r="D535" s="3">
        <v>24</v>
      </c>
      <c r="E535" s="4" t="s">
        <v>34</v>
      </c>
      <c r="F535" s="5" t="s">
        <v>15</v>
      </c>
      <c r="G535" s="5" t="s">
        <v>15</v>
      </c>
      <c r="H535" s="52" t="s">
        <v>16</v>
      </c>
      <c r="I535" s="52" t="s">
        <v>248</v>
      </c>
      <c r="J535" s="52" t="s">
        <v>1699</v>
      </c>
      <c r="K535" s="52">
        <v>19763</v>
      </c>
      <c r="L535" s="52" t="s">
        <v>18</v>
      </c>
    </row>
    <row r="536" spans="1:12" ht="17">
      <c r="A536" s="2" t="s">
        <v>254</v>
      </c>
      <c r="B536" s="3">
        <v>1541431</v>
      </c>
      <c r="C536" s="3">
        <v>276</v>
      </c>
      <c r="D536" s="3">
        <v>30</v>
      </c>
      <c r="E536" s="4" t="s">
        <v>94</v>
      </c>
      <c r="F536" s="5" t="s">
        <v>15</v>
      </c>
      <c r="G536" s="5" t="s">
        <v>15</v>
      </c>
      <c r="H536" s="52" t="s">
        <v>16</v>
      </c>
      <c r="I536" s="52" t="s">
        <v>248</v>
      </c>
      <c r="J536" s="52" t="s">
        <v>1699</v>
      </c>
      <c r="K536" s="52">
        <v>19854</v>
      </c>
      <c r="L536" s="52" t="s">
        <v>18</v>
      </c>
    </row>
    <row r="537" spans="1:12" ht="17">
      <c r="A537" s="2" t="s">
        <v>254</v>
      </c>
      <c r="B537" s="3">
        <v>1541466</v>
      </c>
      <c r="C537" s="3">
        <v>226</v>
      </c>
      <c r="D537" s="3">
        <v>45</v>
      </c>
      <c r="E537" s="4" t="s">
        <v>89</v>
      </c>
      <c r="F537" s="5" t="s">
        <v>15</v>
      </c>
      <c r="G537" s="5" t="s">
        <v>15</v>
      </c>
      <c r="H537" s="52" t="s">
        <v>16</v>
      </c>
      <c r="I537" s="52" t="s">
        <v>248</v>
      </c>
      <c r="J537" s="52" t="s">
        <v>1699</v>
      </c>
      <c r="K537" s="52">
        <v>19854</v>
      </c>
      <c r="L537" s="52" t="s">
        <v>18</v>
      </c>
    </row>
    <row r="538" spans="1:12" ht="17">
      <c r="A538" s="2" t="s">
        <v>254</v>
      </c>
      <c r="B538" s="3">
        <v>1541515</v>
      </c>
      <c r="C538" s="3">
        <v>198</v>
      </c>
      <c r="D538" s="3">
        <v>24</v>
      </c>
      <c r="E538" s="4" t="s">
        <v>20</v>
      </c>
      <c r="F538" s="5" t="s">
        <v>15</v>
      </c>
      <c r="G538" s="5" t="s">
        <v>15</v>
      </c>
      <c r="H538" s="52" t="s">
        <v>16</v>
      </c>
      <c r="I538" s="52" t="s">
        <v>248</v>
      </c>
      <c r="J538" s="52" t="s">
        <v>1699</v>
      </c>
      <c r="K538" s="52">
        <v>19882</v>
      </c>
      <c r="L538" s="52" t="s">
        <v>18</v>
      </c>
    </row>
    <row r="539" spans="1:12" ht="17">
      <c r="A539" s="2" t="s">
        <v>254</v>
      </c>
      <c r="B539" s="3">
        <v>1541577</v>
      </c>
      <c r="C539" s="3">
        <v>135</v>
      </c>
      <c r="D539" s="3">
        <v>25</v>
      </c>
      <c r="E539" s="4" t="s">
        <v>259</v>
      </c>
      <c r="F539" s="5" t="s">
        <v>15</v>
      </c>
      <c r="G539" s="5" t="s">
        <v>15</v>
      </c>
      <c r="H539" s="52" t="s">
        <v>16</v>
      </c>
      <c r="I539" s="52" t="s">
        <v>248</v>
      </c>
      <c r="J539" s="52" t="s">
        <v>1699</v>
      </c>
      <c r="K539" s="52">
        <v>19945</v>
      </c>
      <c r="L539" s="52" t="s">
        <v>18</v>
      </c>
    </row>
    <row r="540" spans="1:12" ht="17">
      <c r="A540" s="2" t="s">
        <v>254</v>
      </c>
      <c r="B540" s="3">
        <v>1541633</v>
      </c>
      <c r="C540" s="3">
        <v>59</v>
      </c>
      <c r="D540" s="3">
        <v>45</v>
      </c>
      <c r="E540" s="4" t="s">
        <v>45</v>
      </c>
      <c r="F540" s="5" t="s">
        <v>15</v>
      </c>
      <c r="G540" s="5" t="s">
        <v>15</v>
      </c>
      <c r="H540" s="52" t="s">
        <v>16</v>
      </c>
      <c r="I540" s="52" t="s">
        <v>248</v>
      </c>
      <c r="J540" s="52" t="s">
        <v>1699</v>
      </c>
      <c r="K540" s="52">
        <v>20021</v>
      </c>
      <c r="L540" s="52" t="s">
        <v>18</v>
      </c>
    </row>
    <row r="541" spans="1:12" ht="17">
      <c r="A541" s="2" t="s">
        <v>254</v>
      </c>
      <c r="B541" s="3">
        <v>1541682</v>
      </c>
      <c r="C541" s="3">
        <v>31</v>
      </c>
      <c r="D541" s="3">
        <v>24</v>
      </c>
      <c r="E541" s="4" t="s">
        <v>20</v>
      </c>
      <c r="F541" s="5" t="s">
        <v>15</v>
      </c>
      <c r="G541" s="5" t="s">
        <v>15</v>
      </c>
      <c r="H541" s="52" t="s">
        <v>16</v>
      </c>
      <c r="I541" s="52" t="s">
        <v>248</v>
      </c>
      <c r="J541" s="52" t="s">
        <v>1699</v>
      </c>
      <c r="K541" s="52">
        <v>20049</v>
      </c>
      <c r="L541" s="52" t="s">
        <v>18</v>
      </c>
    </row>
    <row r="542" spans="1:12" ht="17">
      <c r="A542" s="2" t="s">
        <v>254</v>
      </c>
      <c r="B542" s="3">
        <v>1541710</v>
      </c>
      <c r="C542" s="3">
        <v>3</v>
      </c>
      <c r="D542" s="3">
        <v>24</v>
      </c>
      <c r="E542" s="4" t="s">
        <v>20</v>
      </c>
      <c r="F542" s="5" t="s">
        <v>15</v>
      </c>
      <c r="G542" s="5" t="s">
        <v>15</v>
      </c>
      <c r="H542" s="52" t="s">
        <v>16</v>
      </c>
      <c r="I542" s="52" t="s">
        <v>248</v>
      </c>
      <c r="J542" s="52" t="s">
        <v>1699</v>
      </c>
      <c r="K542" s="52">
        <v>20077</v>
      </c>
      <c r="L542" s="52" t="s">
        <v>18</v>
      </c>
    </row>
    <row r="543" spans="1:12" ht="17">
      <c r="A543" s="2">
        <v>10</v>
      </c>
      <c r="B543" s="3">
        <v>8400</v>
      </c>
      <c r="C543" s="3"/>
      <c r="D543" s="3">
        <v>34</v>
      </c>
      <c r="E543" s="4" t="s">
        <v>12</v>
      </c>
      <c r="F543" s="5" t="s">
        <v>15</v>
      </c>
      <c r="G543" s="5" t="s">
        <v>15</v>
      </c>
      <c r="H543" s="52" t="s">
        <v>16</v>
      </c>
      <c r="I543" s="52" t="s">
        <v>1488</v>
      </c>
      <c r="J543" s="52" t="s">
        <v>1698</v>
      </c>
      <c r="K543" s="52">
        <v>20090</v>
      </c>
      <c r="L543" s="52" t="s">
        <v>18</v>
      </c>
    </row>
    <row r="544" spans="1:12" ht="17">
      <c r="A544" s="2">
        <v>10</v>
      </c>
      <c r="B544" s="3">
        <v>768186</v>
      </c>
      <c r="C544" s="3"/>
      <c r="D544" s="3">
        <v>20</v>
      </c>
      <c r="E544" s="4" t="s">
        <v>260</v>
      </c>
      <c r="F544" s="5"/>
      <c r="G544" s="5"/>
      <c r="H544" s="7" t="s">
        <v>40</v>
      </c>
      <c r="I544" s="7" t="s">
        <v>261</v>
      </c>
      <c r="J544" s="7" t="s">
        <v>1699</v>
      </c>
      <c r="K544" s="7"/>
      <c r="L544" s="7" t="s">
        <v>213</v>
      </c>
    </row>
    <row r="545" spans="1:12" ht="17">
      <c r="A545" s="2">
        <v>10</v>
      </c>
      <c r="B545" s="3">
        <v>1257840</v>
      </c>
      <c r="C545" s="3"/>
      <c r="D545" s="3">
        <v>29</v>
      </c>
      <c r="E545" s="4" t="s">
        <v>262</v>
      </c>
      <c r="F545" s="5"/>
      <c r="G545" s="5"/>
      <c r="H545" s="7" t="s">
        <v>40</v>
      </c>
      <c r="I545" s="7" t="s">
        <v>263</v>
      </c>
      <c r="J545" s="7" t="s">
        <v>1698</v>
      </c>
      <c r="K545" s="7"/>
      <c r="L545" s="7" t="s">
        <v>264</v>
      </c>
    </row>
    <row r="546" spans="1:12" ht="17">
      <c r="A546" s="2">
        <v>10</v>
      </c>
      <c r="B546" s="3">
        <v>1584568</v>
      </c>
      <c r="C546" s="3"/>
      <c r="D546" s="3">
        <v>16</v>
      </c>
      <c r="E546" s="4" t="s">
        <v>265</v>
      </c>
      <c r="F546" s="5"/>
      <c r="G546" s="5"/>
      <c r="H546" s="52" t="s">
        <v>30</v>
      </c>
      <c r="I546" s="52" t="s">
        <v>1489</v>
      </c>
      <c r="J546" s="52" t="s">
        <v>1699</v>
      </c>
      <c r="K546" s="52">
        <v>-2584</v>
      </c>
      <c r="L546" s="52" t="s">
        <v>153</v>
      </c>
    </row>
    <row r="547" spans="1:12" ht="17">
      <c r="A547" s="2">
        <v>10</v>
      </c>
      <c r="B547" s="3">
        <v>1584602</v>
      </c>
      <c r="C547" s="3"/>
      <c r="D547" s="3">
        <v>24</v>
      </c>
      <c r="E547" s="4" t="s">
        <v>266</v>
      </c>
      <c r="F547" s="5"/>
      <c r="G547" s="5"/>
      <c r="H547" s="52" t="s">
        <v>30</v>
      </c>
      <c r="I547" s="52" t="s">
        <v>1489</v>
      </c>
      <c r="J547" s="52" t="s">
        <v>1699</v>
      </c>
      <c r="K547" s="52">
        <v>-2550</v>
      </c>
      <c r="L547" s="52" t="s">
        <v>153</v>
      </c>
    </row>
    <row r="548" spans="1:12" ht="17">
      <c r="A548" s="2">
        <v>10</v>
      </c>
      <c r="B548" s="3">
        <v>1584641</v>
      </c>
      <c r="C548" s="3"/>
      <c r="D548" s="3">
        <v>42</v>
      </c>
      <c r="E548" s="4" t="s">
        <v>267</v>
      </c>
      <c r="F548" s="5"/>
      <c r="G548" s="5"/>
      <c r="H548" s="52" t="s">
        <v>30</v>
      </c>
      <c r="I548" s="52" t="s">
        <v>1489</v>
      </c>
      <c r="J548" s="52" t="s">
        <v>1699</v>
      </c>
      <c r="K548" s="52">
        <v>-2511</v>
      </c>
      <c r="L548" s="52" t="s">
        <v>153</v>
      </c>
    </row>
    <row r="549" spans="1:12" ht="17">
      <c r="A549" s="2">
        <v>10</v>
      </c>
      <c r="B549" s="3">
        <v>1646315</v>
      </c>
      <c r="C549" s="3"/>
      <c r="D549" s="3">
        <v>30</v>
      </c>
      <c r="E549" s="4" t="s">
        <v>268</v>
      </c>
      <c r="F549" s="5"/>
      <c r="G549" s="5" t="s">
        <v>15</v>
      </c>
      <c r="H549" s="7" t="s">
        <v>40</v>
      </c>
      <c r="I549" s="7" t="s">
        <v>269</v>
      </c>
      <c r="J549" s="7" t="s">
        <v>1699</v>
      </c>
      <c r="K549" s="7">
        <v>0</v>
      </c>
      <c r="L549" s="7" t="s">
        <v>18</v>
      </c>
    </row>
    <row r="550" spans="1:12" ht="17">
      <c r="A550" s="2">
        <v>10</v>
      </c>
      <c r="B550" s="3">
        <v>1686861</v>
      </c>
      <c r="C550" s="3"/>
      <c r="D550" s="3">
        <v>24</v>
      </c>
      <c r="E550" s="4" t="s">
        <v>23</v>
      </c>
      <c r="F550" s="5" t="s">
        <v>15</v>
      </c>
      <c r="G550" s="5" t="s">
        <v>15</v>
      </c>
      <c r="H550" s="52" t="s">
        <v>16</v>
      </c>
      <c r="I550" s="52" t="s">
        <v>269</v>
      </c>
      <c r="J550" s="52" t="s">
        <v>1699</v>
      </c>
      <c r="K550" s="52">
        <v>36913</v>
      </c>
      <c r="L550" s="52" t="s">
        <v>18</v>
      </c>
    </row>
    <row r="551" spans="1:12" ht="17">
      <c r="A551" s="2">
        <v>10</v>
      </c>
      <c r="B551" s="3">
        <v>1686915</v>
      </c>
      <c r="C551" s="3"/>
      <c r="D551" s="3">
        <v>24</v>
      </c>
      <c r="E551" s="4" t="s">
        <v>34</v>
      </c>
      <c r="F551" s="5" t="s">
        <v>15</v>
      </c>
      <c r="G551" s="5" t="s">
        <v>15</v>
      </c>
      <c r="H551" s="52" t="s">
        <v>16</v>
      </c>
      <c r="I551" s="52" t="s">
        <v>269</v>
      </c>
      <c r="J551" s="52" t="s">
        <v>1699</v>
      </c>
      <c r="K551" s="52">
        <v>36967</v>
      </c>
      <c r="L551" s="52" t="s">
        <v>18</v>
      </c>
    </row>
    <row r="552" spans="1:12" ht="17">
      <c r="A552" s="2">
        <v>10</v>
      </c>
      <c r="B552" s="3">
        <v>1686943</v>
      </c>
      <c r="C552" s="3"/>
      <c r="D552" s="3">
        <v>24</v>
      </c>
      <c r="E552" s="4" t="s">
        <v>88</v>
      </c>
      <c r="F552" s="5" t="s">
        <v>15</v>
      </c>
      <c r="G552" s="5" t="s">
        <v>15</v>
      </c>
      <c r="H552" s="52" t="s">
        <v>16</v>
      </c>
      <c r="I552" s="52" t="s">
        <v>269</v>
      </c>
      <c r="J552" s="52" t="s">
        <v>1699</v>
      </c>
      <c r="K552" s="52">
        <v>36995</v>
      </c>
      <c r="L552" s="52" t="s">
        <v>18</v>
      </c>
    </row>
    <row r="553" spans="1:12" ht="17">
      <c r="A553" s="2">
        <v>10</v>
      </c>
      <c r="B553" s="3">
        <v>1686977</v>
      </c>
      <c r="C553" s="3"/>
      <c r="D553" s="3">
        <v>30</v>
      </c>
      <c r="E553" s="4" t="s">
        <v>270</v>
      </c>
      <c r="F553" s="5" t="s">
        <v>15</v>
      </c>
      <c r="G553" s="5" t="s">
        <v>15</v>
      </c>
      <c r="H553" s="52" t="s">
        <v>16</v>
      </c>
      <c r="I553" s="52" t="s">
        <v>269</v>
      </c>
      <c r="J553" s="52" t="s">
        <v>1699</v>
      </c>
      <c r="K553" s="52">
        <v>37029</v>
      </c>
      <c r="L553" s="52" t="s">
        <v>18</v>
      </c>
    </row>
    <row r="554" spans="1:12" ht="17">
      <c r="A554" s="2">
        <v>10</v>
      </c>
      <c r="B554" s="3">
        <v>1687011</v>
      </c>
      <c r="C554" s="3"/>
      <c r="D554" s="3">
        <v>45</v>
      </c>
      <c r="E554" s="4" t="s">
        <v>206</v>
      </c>
      <c r="F554" s="5" t="s">
        <v>15</v>
      </c>
      <c r="G554" s="5" t="s">
        <v>15</v>
      </c>
      <c r="H554" s="52" t="s">
        <v>16</v>
      </c>
      <c r="I554" s="52" t="s">
        <v>269</v>
      </c>
      <c r="J554" s="52" t="s">
        <v>1699</v>
      </c>
      <c r="K554" s="52">
        <v>37063</v>
      </c>
      <c r="L554" s="52" t="s">
        <v>18</v>
      </c>
    </row>
    <row r="555" spans="1:12" ht="17">
      <c r="A555" s="2">
        <v>10</v>
      </c>
      <c r="B555" s="3">
        <v>1687060</v>
      </c>
      <c r="C555" s="3"/>
      <c r="D555" s="3">
        <v>24</v>
      </c>
      <c r="E555" s="4" t="s">
        <v>23</v>
      </c>
      <c r="F555" s="5" t="s">
        <v>15</v>
      </c>
      <c r="G555" s="5" t="s">
        <v>15</v>
      </c>
      <c r="H555" s="52" t="s">
        <v>16</v>
      </c>
      <c r="I555" s="52" t="s">
        <v>269</v>
      </c>
      <c r="J555" s="52" t="s">
        <v>1699</v>
      </c>
      <c r="K555" s="52">
        <v>37112</v>
      </c>
      <c r="L555" s="52" t="s">
        <v>18</v>
      </c>
    </row>
    <row r="556" spans="1:12" ht="17">
      <c r="A556" s="2">
        <v>10</v>
      </c>
      <c r="B556" s="3">
        <v>1687128</v>
      </c>
      <c r="C556" s="3"/>
      <c r="D556" s="3">
        <v>24</v>
      </c>
      <c r="E556" s="4" t="s">
        <v>35</v>
      </c>
      <c r="F556" s="5" t="s">
        <v>15</v>
      </c>
      <c r="G556" s="5" t="s">
        <v>15</v>
      </c>
      <c r="H556" s="52" t="s">
        <v>16</v>
      </c>
      <c r="I556" s="52" t="s">
        <v>269</v>
      </c>
      <c r="J556" s="52" t="s">
        <v>1699</v>
      </c>
      <c r="K556" s="52">
        <v>37180</v>
      </c>
      <c r="L556" s="52" t="s">
        <v>18</v>
      </c>
    </row>
    <row r="557" spans="1:12" ht="17">
      <c r="A557" s="2">
        <v>10</v>
      </c>
      <c r="B557" s="3">
        <v>1687162</v>
      </c>
      <c r="C557" s="3"/>
      <c r="D557" s="3">
        <v>24</v>
      </c>
      <c r="E557" s="4" t="s">
        <v>20</v>
      </c>
      <c r="F557" s="5" t="s">
        <v>15</v>
      </c>
      <c r="G557" s="5" t="s">
        <v>15</v>
      </c>
      <c r="H557" s="52" t="s">
        <v>16</v>
      </c>
      <c r="I557" s="52" t="s">
        <v>269</v>
      </c>
      <c r="J557" s="52" t="s">
        <v>1699</v>
      </c>
      <c r="K557" s="52">
        <v>37214</v>
      </c>
      <c r="L557" s="52" t="s">
        <v>18</v>
      </c>
    </row>
    <row r="558" spans="1:12" ht="17">
      <c r="A558" s="2">
        <v>10</v>
      </c>
      <c r="B558" s="3">
        <v>1687190</v>
      </c>
      <c r="C558" s="3"/>
      <c r="D558" s="3">
        <v>24</v>
      </c>
      <c r="E558" s="4" t="s">
        <v>35</v>
      </c>
      <c r="F558" s="5" t="s">
        <v>15</v>
      </c>
      <c r="G558" s="5" t="s">
        <v>15</v>
      </c>
      <c r="H558" s="52" t="s">
        <v>16</v>
      </c>
      <c r="I558" s="52" t="s">
        <v>269</v>
      </c>
      <c r="J558" s="52" t="s">
        <v>1699</v>
      </c>
      <c r="K558" s="52">
        <v>37242</v>
      </c>
      <c r="L558" s="52" t="s">
        <v>18</v>
      </c>
    </row>
    <row r="559" spans="1:12" ht="17">
      <c r="A559" s="2">
        <v>10</v>
      </c>
      <c r="B559" s="3">
        <v>1687225</v>
      </c>
      <c r="C559" s="3"/>
      <c r="D559" s="3">
        <v>24</v>
      </c>
      <c r="E559" s="4" t="s">
        <v>34</v>
      </c>
      <c r="F559" s="5" t="s">
        <v>15</v>
      </c>
      <c r="G559" s="5" t="s">
        <v>15</v>
      </c>
      <c r="H559" s="52" t="s">
        <v>16</v>
      </c>
      <c r="I559" s="52" t="s">
        <v>269</v>
      </c>
      <c r="J559" s="52" t="s">
        <v>1699</v>
      </c>
      <c r="K559" s="52">
        <v>37277</v>
      </c>
      <c r="L559" s="52" t="s">
        <v>18</v>
      </c>
    </row>
    <row r="560" spans="1:12" ht="17">
      <c r="A560" s="2">
        <v>10</v>
      </c>
      <c r="B560" s="3">
        <v>1687267</v>
      </c>
      <c r="C560" s="3"/>
      <c r="D560" s="3">
        <v>45</v>
      </c>
      <c r="E560" s="4" t="s">
        <v>271</v>
      </c>
      <c r="F560" s="5" t="s">
        <v>15</v>
      </c>
      <c r="G560" s="5" t="s">
        <v>15</v>
      </c>
      <c r="H560" s="52" t="s">
        <v>16</v>
      </c>
      <c r="I560" s="52" t="s">
        <v>269</v>
      </c>
      <c r="J560" s="52" t="s">
        <v>1699</v>
      </c>
      <c r="K560" s="52">
        <v>37319</v>
      </c>
      <c r="L560" s="52" t="s">
        <v>18</v>
      </c>
    </row>
    <row r="561" spans="1:12" ht="17">
      <c r="A561" s="2">
        <v>10</v>
      </c>
      <c r="B561" s="3">
        <v>1687316</v>
      </c>
      <c r="C561" s="3"/>
      <c r="D561" s="3">
        <v>24</v>
      </c>
      <c r="E561" s="4" t="s">
        <v>88</v>
      </c>
      <c r="F561" s="5" t="s">
        <v>15</v>
      </c>
      <c r="G561" s="5" t="s">
        <v>15</v>
      </c>
      <c r="H561" s="52" t="s">
        <v>16</v>
      </c>
      <c r="I561" s="52" t="s">
        <v>269</v>
      </c>
      <c r="J561" s="52" t="s">
        <v>1699</v>
      </c>
      <c r="K561" s="52">
        <v>37368</v>
      </c>
      <c r="L561" s="52" t="s">
        <v>18</v>
      </c>
    </row>
    <row r="562" spans="1:12" ht="17">
      <c r="A562" s="2">
        <v>10</v>
      </c>
      <c r="B562" s="3">
        <v>1687352</v>
      </c>
      <c r="C562" s="3"/>
      <c r="D562" s="3">
        <v>24</v>
      </c>
      <c r="E562" s="4" t="s">
        <v>88</v>
      </c>
      <c r="F562" s="5" t="s">
        <v>15</v>
      </c>
      <c r="G562" s="5" t="s">
        <v>15</v>
      </c>
      <c r="H562" s="52" t="s">
        <v>16</v>
      </c>
      <c r="I562" s="52" t="s">
        <v>269</v>
      </c>
      <c r="J562" s="52" t="s">
        <v>1699</v>
      </c>
      <c r="K562" s="52">
        <v>37404</v>
      </c>
      <c r="L562" s="52" t="s">
        <v>18</v>
      </c>
    </row>
    <row r="563" spans="1:12" ht="17">
      <c r="A563" s="2">
        <v>10</v>
      </c>
      <c r="B563" s="3">
        <v>1687380</v>
      </c>
      <c r="C563" s="3"/>
      <c r="D563" s="3">
        <v>30</v>
      </c>
      <c r="E563" s="4" t="s">
        <v>176</v>
      </c>
      <c r="F563" s="5" t="s">
        <v>15</v>
      </c>
      <c r="G563" s="5" t="s">
        <v>15</v>
      </c>
      <c r="H563" s="52" t="s">
        <v>16</v>
      </c>
      <c r="I563" s="52" t="s">
        <v>269</v>
      </c>
      <c r="J563" s="52" t="s">
        <v>1699</v>
      </c>
      <c r="K563" s="52">
        <v>37432</v>
      </c>
      <c r="L563" s="52" t="s">
        <v>18</v>
      </c>
    </row>
    <row r="564" spans="1:12" ht="17">
      <c r="A564" s="2">
        <v>10</v>
      </c>
      <c r="B564" s="3">
        <v>1687420</v>
      </c>
      <c r="C564" s="3"/>
      <c r="D564" s="3">
        <v>24</v>
      </c>
      <c r="E564" s="4" t="s">
        <v>23</v>
      </c>
      <c r="F564" s="5" t="s">
        <v>15</v>
      </c>
      <c r="G564" s="5" t="s">
        <v>15</v>
      </c>
      <c r="H564" s="52" t="s">
        <v>16</v>
      </c>
      <c r="I564" s="52" t="s">
        <v>269</v>
      </c>
      <c r="J564" s="52" t="s">
        <v>1699</v>
      </c>
      <c r="K564" s="52">
        <v>37472</v>
      </c>
      <c r="L564" s="52" t="s">
        <v>18</v>
      </c>
    </row>
    <row r="565" spans="1:12" ht="17">
      <c r="A565" s="2">
        <v>10</v>
      </c>
      <c r="B565" s="3">
        <v>1687471</v>
      </c>
      <c r="C565" s="3"/>
      <c r="D565" s="3">
        <v>24</v>
      </c>
      <c r="E565" s="4" t="s">
        <v>20</v>
      </c>
      <c r="F565" s="5" t="s">
        <v>15</v>
      </c>
      <c r="G565" s="5" t="s">
        <v>15</v>
      </c>
      <c r="H565" s="52" t="s">
        <v>16</v>
      </c>
      <c r="I565" s="52" t="s">
        <v>269</v>
      </c>
      <c r="J565" s="52" t="s">
        <v>1699</v>
      </c>
      <c r="K565" s="52">
        <v>37523</v>
      </c>
      <c r="L565" s="52" t="s">
        <v>18</v>
      </c>
    </row>
    <row r="566" spans="1:12" ht="17">
      <c r="A566" s="2">
        <v>10</v>
      </c>
      <c r="B566" s="3">
        <v>1687499</v>
      </c>
      <c r="C566" s="3"/>
      <c r="D566" s="3">
        <v>24</v>
      </c>
      <c r="E566" s="4" t="s">
        <v>20</v>
      </c>
      <c r="F566" s="5" t="s">
        <v>15</v>
      </c>
      <c r="G566" s="5" t="s">
        <v>15</v>
      </c>
      <c r="H566" s="52" t="s">
        <v>16</v>
      </c>
      <c r="I566" s="52" t="s">
        <v>269</v>
      </c>
      <c r="J566" s="52" t="s">
        <v>1699</v>
      </c>
      <c r="K566" s="52">
        <v>37551</v>
      </c>
      <c r="L566" s="52" t="s">
        <v>18</v>
      </c>
    </row>
    <row r="567" spans="1:12" ht="17">
      <c r="A567" s="2">
        <v>10</v>
      </c>
      <c r="B567" s="3">
        <v>1687533</v>
      </c>
      <c r="C567" s="3"/>
      <c r="D567" s="3">
        <v>24</v>
      </c>
      <c r="E567" s="4" t="s">
        <v>20</v>
      </c>
      <c r="F567" s="5" t="s">
        <v>15</v>
      </c>
      <c r="G567" s="5" t="s">
        <v>15</v>
      </c>
      <c r="H567" s="52" t="s">
        <v>16</v>
      </c>
      <c r="I567" s="52" t="s">
        <v>269</v>
      </c>
      <c r="J567" s="52" t="s">
        <v>1699</v>
      </c>
      <c r="K567" s="52">
        <v>37585</v>
      </c>
      <c r="L567" s="52" t="s">
        <v>18</v>
      </c>
    </row>
    <row r="568" spans="1:12" ht="17">
      <c r="A568" s="2">
        <v>10</v>
      </c>
      <c r="B568" s="3">
        <v>1687568</v>
      </c>
      <c r="C568" s="3"/>
      <c r="D568" s="3">
        <v>24</v>
      </c>
      <c r="E568" s="4" t="s">
        <v>35</v>
      </c>
      <c r="F568" s="5" t="s">
        <v>15</v>
      </c>
      <c r="G568" s="5" t="s">
        <v>15</v>
      </c>
      <c r="H568" s="52" t="s">
        <v>16</v>
      </c>
      <c r="I568" s="52" t="s">
        <v>269</v>
      </c>
      <c r="J568" s="52" t="s">
        <v>1699</v>
      </c>
      <c r="K568" s="52">
        <v>37620</v>
      </c>
      <c r="L568" s="52" t="s">
        <v>18</v>
      </c>
    </row>
    <row r="569" spans="1:12" ht="17">
      <c r="A569" s="2">
        <v>10</v>
      </c>
      <c r="B569" s="3">
        <v>1687610</v>
      </c>
      <c r="C569" s="3"/>
      <c r="D569" s="3">
        <v>24</v>
      </c>
      <c r="E569" s="4" t="s">
        <v>34</v>
      </c>
      <c r="F569" s="5" t="s">
        <v>15</v>
      </c>
      <c r="G569" s="5" t="s">
        <v>15</v>
      </c>
      <c r="H569" s="52" t="s">
        <v>16</v>
      </c>
      <c r="I569" s="52" t="s">
        <v>269</v>
      </c>
      <c r="J569" s="52" t="s">
        <v>1699</v>
      </c>
      <c r="K569" s="52">
        <v>37662</v>
      </c>
      <c r="L569" s="52" t="s">
        <v>18</v>
      </c>
    </row>
    <row r="570" spans="1:12" ht="17">
      <c r="A570" s="2" t="s">
        <v>272</v>
      </c>
      <c r="B570" s="3">
        <v>8219</v>
      </c>
      <c r="C570" s="3">
        <v>1679405</v>
      </c>
      <c r="D570" s="3">
        <v>34</v>
      </c>
      <c r="E570" s="4" t="s">
        <v>12</v>
      </c>
      <c r="F570" s="5" t="s">
        <v>15</v>
      </c>
      <c r="G570" s="5" t="s">
        <v>15</v>
      </c>
      <c r="H570" s="52" t="s">
        <v>16</v>
      </c>
      <c r="I570" s="52" t="s">
        <v>269</v>
      </c>
      <c r="J570" s="52" t="s">
        <v>1698</v>
      </c>
      <c r="K570" s="52">
        <v>29457</v>
      </c>
      <c r="L570" s="52" t="s">
        <v>18</v>
      </c>
    </row>
    <row r="571" spans="1:12" ht="17">
      <c r="A571" s="2" t="s">
        <v>272</v>
      </c>
      <c r="B571" s="3">
        <v>36066</v>
      </c>
      <c r="C571" s="3">
        <v>1651562</v>
      </c>
      <c r="D571" s="3">
        <v>30</v>
      </c>
      <c r="E571" s="4" t="s">
        <v>139</v>
      </c>
      <c r="F571" s="5"/>
      <c r="G571" s="5" t="s">
        <v>15</v>
      </c>
      <c r="H571" s="7" t="s">
        <v>16</v>
      </c>
      <c r="I571" s="7" t="s">
        <v>269</v>
      </c>
      <c r="J571" s="7" t="s">
        <v>1698</v>
      </c>
      <c r="K571" s="7">
        <v>1614</v>
      </c>
      <c r="L571" s="7" t="s">
        <v>18</v>
      </c>
    </row>
    <row r="572" spans="1:12" ht="17">
      <c r="A572" s="2" t="s">
        <v>272</v>
      </c>
      <c r="B572" s="3">
        <v>456733</v>
      </c>
      <c r="C572" s="3">
        <v>1230886</v>
      </c>
      <c r="D572" s="3">
        <v>39</v>
      </c>
      <c r="E572" s="4" t="s">
        <v>273</v>
      </c>
      <c r="F572" s="5"/>
      <c r="G572" s="5"/>
      <c r="H572" s="7" t="s">
        <v>40</v>
      </c>
      <c r="I572" s="7" t="s">
        <v>274</v>
      </c>
      <c r="J572" s="7" t="s">
        <v>1698</v>
      </c>
      <c r="K572" s="7">
        <v>0</v>
      </c>
      <c r="L572" s="7" t="s">
        <v>275</v>
      </c>
    </row>
    <row r="573" spans="1:12" ht="17">
      <c r="A573" s="2" t="s">
        <v>272</v>
      </c>
      <c r="B573" s="3">
        <v>456781</v>
      </c>
      <c r="C573" s="3">
        <v>1230838</v>
      </c>
      <c r="D573" s="3">
        <v>39</v>
      </c>
      <c r="E573" s="4" t="s">
        <v>276</v>
      </c>
      <c r="F573" s="5"/>
      <c r="G573" s="5"/>
      <c r="H573" s="7" t="s">
        <v>40</v>
      </c>
      <c r="I573" s="7" t="s">
        <v>274</v>
      </c>
      <c r="J573" s="7" t="s">
        <v>1698</v>
      </c>
      <c r="K573" s="7">
        <v>0</v>
      </c>
      <c r="L573" s="7" t="s">
        <v>275</v>
      </c>
    </row>
    <row r="574" spans="1:12" ht="17">
      <c r="A574" s="2" t="s">
        <v>272</v>
      </c>
      <c r="B574" s="3">
        <v>565971</v>
      </c>
      <c r="C574" s="3">
        <v>1121662</v>
      </c>
      <c r="D574" s="3">
        <v>25</v>
      </c>
      <c r="E574" s="4" t="s">
        <v>277</v>
      </c>
      <c r="F574" s="5"/>
      <c r="G574" s="5"/>
      <c r="H574" s="7" t="s">
        <v>16</v>
      </c>
      <c r="I574" s="7" t="s">
        <v>278</v>
      </c>
      <c r="J574" s="7" t="s">
        <v>1699</v>
      </c>
      <c r="K574" s="7">
        <v>1300</v>
      </c>
      <c r="L574" s="7" t="s">
        <v>279</v>
      </c>
    </row>
    <row r="575" spans="1:12" ht="17">
      <c r="A575" s="2" t="s">
        <v>272</v>
      </c>
      <c r="B575" s="3">
        <v>1678874</v>
      </c>
      <c r="C575" s="3">
        <v>8744</v>
      </c>
      <c r="D575" s="3">
        <v>40</v>
      </c>
      <c r="E575" s="4" t="s">
        <v>56</v>
      </c>
      <c r="F575" s="5" t="s">
        <v>15</v>
      </c>
      <c r="G575" s="5" t="s">
        <v>15</v>
      </c>
      <c r="H575" s="52" t="s">
        <v>16</v>
      </c>
      <c r="I575" s="52" t="s">
        <v>1488</v>
      </c>
      <c r="J575" s="52" t="s">
        <v>1699</v>
      </c>
      <c r="K575" s="52">
        <v>19746</v>
      </c>
      <c r="L575" s="52" t="s">
        <v>18</v>
      </c>
    </row>
    <row r="576" spans="1:12" ht="17">
      <c r="A576" s="2" t="s">
        <v>272</v>
      </c>
      <c r="B576" s="3">
        <v>1686822</v>
      </c>
      <c r="C576" s="3">
        <v>811</v>
      </c>
      <c r="D576" s="3">
        <v>25</v>
      </c>
      <c r="E576" s="4" t="s">
        <v>280</v>
      </c>
      <c r="F576" s="5" t="s">
        <v>15</v>
      </c>
      <c r="G576" s="5" t="s">
        <v>15</v>
      </c>
      <c r="H576" s="52" t="s">
        <v>16</v>
      </c>
      <c r="I576" s="52" t="s">
        <v>1488</v>
      </c>
      <c r="J576" s="52" t="s">
        <v>1699</v>
      </c>
      <c r="K576" s="52">
        <v>27735</v>
      </c>
      <c r="L576" s="52" t="s">
        <v>18</v>
      </c>
    </row>
    <row r="577" spans="1:12" ht="17">
      <c r="A577" s="2" t="s">
        <v>272</v>
      </c>
      <c r="B577" s="3">
        <v>1686858</v>
      </c>
      <c r="C577" s="3">
        <v>755</v>
      </c>
      <c r="D577" s="3">
        <v>45</v>
      </c>
      <c r="E577" s="4" t="s">
        <v>24</v>
      </c>
      <c r="F577" s="5" t="s">
        <v>15</v>
      </c>
      <c r="G577" s="5" t="s">
        <v>15</v>
      </c>
      <c r="H577" s="52" t="s">
        <v>16</v>
      </c>
      <c r="I577" s="52" t="s">
        <v>1488</v>
      </c>
      <c r="J577" s="52" t="s">
        <v>1699</v>
      </c>
      <c r="K577" s="52">
        <v>27798</v>
      </c>
      <c r="L577" s="52" t="s">
        <v>18</v>
      </c>
    </row>
    <row r="578" spans="1:12" ht="17">
      <c r="A578" s="2" t="s">
        <v>272</v>
      </c>
      <c r="B578" s="3">
        <v>1686921</v>
      </c>
      <c r="C578" s="3">
        <v>692</v>
      </c>
      <c r="D578" s="3">
        <v>45</v>
      </c>
      <c r="E578" s="4" t="s">
        <v>87</v>
      </c>
      <c r="F578" s="5" t="s">
        <v>15</v>
      </c>
      <c r="G578" s="5" t="s">
        <v>15</v>
      </c>
      <c r="H578" s="52" t="s">
        <v>16</v>
      </c>
      <c r="I578" s="52" t="s">
        <v>1488</v>
      </c>
      <c r="J578" s="52" t="s">
        <v>1699</v>
      </c>
      <c r="K578" s="52">
        <v>27861</v>
      </c>
      <c r="L578" s="52" t="s">
        <v>18</v>
      </c>
    </row>
    <row r="579" spans="1:12" ht="17">
      <c r="A579" s="2" t="s">
        <v>272</v>
      </c>
      <c r="B579" s="3">
        <v>1686984</v>
      </c>
      <c r="C579" s="3">
        <v>629</v>
      </c>
      <c r="D579" s="3">
        <v>45</v>
      </c>
      <c r="E579" s="4" t="s">
        <v>281</v>
      </c>
      <c r="F579" s="5" t="s">
        <v>15</v>
      </c>
      <c r="G579" s="5" t="s">
        <v>15</v>
      </c>
      <c r="H579" s="52" t="s">
        <v>16</v>
      </c>
      <c r="I579" s="52" t="s">
        <v>1488</v>
      </c>
      <c r="J579" s="52" t="s">
        <v>1699</v>
      </c>
      <c r="K579" s="52">
        <v>27917</v>
      </c>
      <c r="L579" s="52" t="s">
        <v>18</v>
      </c>
    </row>
    <row r="580" spans="1:12" ht="17">
      <c r="A580" s="2" t="s">
        <v>272</v>
      </c>
      <c r="B580" s="3">
        <v>1687040</v>
      </c>
      <c r="C580" s="3">
        <v>573</v>
      </c>
      <c r="D580" s="3">
        <v>45</v>
      </c>
      <c r="E580" s="4" t="s">
        <v>192</v>
      </c>
      <c r="F580" s="5" t="s">
        <v>15</v>
      </c>
      <c r="G580" s="5" t="s">
        <v>15</v>
      </c>
      <c r="H580" s="52" t="s">
        <v>16</v>
      </c>
      <c r="I580" s="52" t="s">
        <v>1488</v>
      </c>
      <c r="J580" s="52" t="s">
        <v>1699</v>
      </c>
      <c r="K580" s="52">
        <v>27980</v>
      </c>
      <c r="L580" s="52" t="s">
        <v>18</v>
      </c>
    </row>
    <row r="581" spans="1:12" ht="17">
      <c r="A581" s="2" t="s">
        <v>272</v>
      </c>
      <c r="B581" s="3">
        <v>1687103</v>
      </c>
      <c r="C581" s="3">
        <v>510</v>
      </c>
      <c r="D581" s="3">
        <v>45</v>
      </c>
      <c r="E581" s="4" t="s">
        <v>282</v>
      </c>
      <c r="F581" s="5" t="s">
        <v>15</v>
      </c>
      <c r="G581" s="5" t="s">
        <v>15</v>
      </c>
      <c r="H581" s="52" t="s">
        <v>16</v>
      </c>
      <c r="I581" s="52" t="s">
        <v>1488</v>
      </c>
      <c r="J581" s="52" t="s">
        <v>1699</v>
      </c>
      <c r="K581" s="52">
        <v>28008</v>
      </c>
      <c r="L581" s="52" t="s">
        <v>18</v>
      </c>
    </row>
    <row r="582" spans="1:12" ht="17">
      <c r="A582" s="2" t="s">
        <v>272</v>
      </c>
      <c r="B582" s="3">
        <v>1687152</v>
      </c>
      <c r="C582" s="3">
        <v>482</v>
      </c>
      <c r="D582" s="3">
        <v>24</v>
      </c>
      <c r="E582" s="4" t="s">
        <v>23</v>
      </c>
      <c r="F582" s="5" t="s">
        <v>15</v>
      </c>
      <c r="G582" s="5" t="s">
        <v>15</v>
      </c>
      <c r="H582" s="52" t="s">
        <v>16</v>
      </c>
      <c r="I582" s="52" t="s">
        <v>1488</v>
      </c>
      <c r="J582" s="52" t="s">
        <v>1699</v>
      </c>
      <c r="K582" s="52">
        <v>28044</v>
      </c>
      <c r="L582" s="52" t="s">
        <v>18</v>
      </c>
    </row>
    <row r="583" spans="1:12" ht="17">
      <c r="A583" s="2" t="s">
        <v>272</v>
      </c>
      <c r="B583" s="3">
        <v>1687188</v>
      </c>
      <c r="C583" s="3">
        <v>446</v>
      </c>
      <c r="D583" s="3">
        <v>24</v>
      </c>
      <c r="E583" s="4" t="s">
        <v>19</v>
      </c>
      <c r="F583" s="5" t="s">
        <v>15</v>
      </c>
      <c r="G583" s="5" t="s">
        <v>15</v>
      </c>
      <c r="H583" s="52" t="s">
        <v>16</v>
      </c>
      <c r="I583" s="52" t="s">
        <v>1488</v>
      </c>
      <c r="J583" s="52" t="s">
        <v>1699</v>
      </c>
      <c r="K583" s="52">
        <v>28072</v>
      </c>
      <c r="L583" s="52" t="s">
        <v>18</v>
      </c>
    </row>
    <row r="584" spans="1:12" ht="17">
      <c r="A584" s="2" t="s">
        <v>272</v>
      </c>
      <c r="B584" s="3">
        <v>1687216</v>
      </c>
      <c r="C584" s="3">
        <v>418</v>
      </c>
      <c r="D584" s="3">
        <v>24</v>
      </c>
      <c r="E584" s="4" t="s">
        <v>23</v>
      </c>
      <c r="F584" s="5" t="s">
        <v>15</v>
      </c>
      <c r="G584" s="5" t="s">
        <v>15</v>
      </c>
      <c r="H584" s="52" t="s">
        <v>16</v>
      </c>
      <c r="I584" s="52" t="s">
        <v>1488</v>
      </c>
      <c r="J584" s="52" t="s">
        <v>1699</v>
      </c>
      <c r="K584" s="52">
        <v>28120</v>
      </c>
      <c r="L584" s="52" t="s">
        <v>18</v>
      </c>
    </row>
    <row r="585" spans="1:12" ht="17">
      <c r="A585" s="2" t="s">
        <v>272</v>
      </c>
      <c r="B585" s="3">
        <v>1687244</v>
      </c>
      <c r="C585" s="3">
        <v>370</v>
      </c>
      <c r="D585" s="3">
        <v>44</v>
      </c>
      <c r="E585" s="4" t="s">
        <v>283</v>
      </c>
      <c r="F585" s="5" t="s">
        <v>15</v>
      </c>
      <c r="G585" s="5" t="s">
        <v>15</v>
      </c>
      <c r="H585" s="52" t="s">
        <v>16</v>
      </c>
      <c r="I585" s="52" t="s">
        <v>1488</v>
      </c>
      <c r="J585" s="52" t="s">
        <v>1699</v>
      </c>
      <c r="K585" s="52">
        <v>28169</v>
      </c>
      <c r="L585" s="52" t="s">
        <v>18</v>
      </c>
    </row>
    <row r="586" spans="1:12" ht="17">
      <c r="A586" s="2" t="s">
        <v>272</v>
      </c>
      <c r="B586" s="3">
        <v>1687292</v>
      </c>
      <c r="C586" s="3">
        <v>321</v>
      </c>
      <c r="D586" s="3">
        <v>45</v>
      </c>
      <c r="E586" s="4" t="s">
        <v>284</v>
      </c>
      <c r="F586" s="5" t="s">
        <v>15</v>
      </c>
      <c r="G586" s="5" t="s">
        <v>15</v>
      </c>
      <c r="H586" s="52" t="s">
        <v>16</v>
      </c>
      <c r="I586" s="52" t="s">
        <v>1488</v>
      </c>
      <c r="J586" s="52" t="s">
        <v>1699</v>
      </c>
      <c r="K586" s="52">
        <v>28219</v>
      </c>
      <c r="L586" s="52" t="s">
        <v>18</v>
      </c>
    </row>
    <row r="587" spans="1:12" ht="17">
      <c r="A587" s="2" t="s">
        <v>272</v>
      </c>
      <c r="B587" s="3">
        <v>1687361</v>
      </c>
      <c r="C587" s="3">
        <v>271</v>
      </c>
      <c r="D587" s="3">
        <v>26</v>
      </c>
      <c r="E587" s="4" t="s">
        <v>285</v>
      </c>
      <c r="F587" s="5" t="s">
        <v>15</v>
      </c>
      <c r="G587" s="5" t="s">
        <v>15</v>
      </c>
      <c r="H587" s="52" t="s">
        <v>16</v>
      </c>
      <c r="I587" s="52" t="s">
        <v>1488</v>
      </c>
      <c r="J587" s="52" t="s">
        <v>1699</v>
      </c>
      <c r="K587" s="52">
        <v>28283</v>
      </c>
      <c r="L587" s="52" t="s">
        <v>18</v>
      </c>
    </row>
    <row r="588" spans="1:12" ht="17">
      <c r="A588" s="2" t="s">
        <v>272</v>
      </c>
      <c r="B588" s="3">
        <v>1687427</v>
      </c>
      <c r="C588" s="3">
        <v>207</v>
      </c>
      <c r="D588" s="3">
        <v>24</v>
      </c>
      <c r="E588" s="4" t="s">
        <v>88</v>
      </c>
      <c r="F588" s="5" t="s">
        <v>15</v>
      </c>
      <c r="G588" s="5" t="s">
        <v>15</v>
      </c>
      <c r="H588" s="52" t="s">
        <v>16</v>
      </c>
      <c r="I588" s="52" t="s">
        <v>1488</v>
      </c>
      <c r="J588" s="52" t="s">
        <v>1699</v>
      </c>
      <c r="K588" s="52">
        <v>28318</v>
      </c>
      <c r="L588" s="52" t="s">
        <v>18</v>
      </c>
    </row>
    <row r="589" spans="1:12" ht="17">
      <c r="A589" s="2" t="s">
        <v>272</v>
      </c>
      <c r="B589" s="3">
        <v>1687462</v>
      </c>
      <c r="C589" s="3">
        <v>172</v>
      </c>
      <c r="D589" s="3">
        <v>24</v>
      </c>
      <c r="E589" s="4" t="s">
        <v>35</v>
      </c>
      <c r="F589" s="5" t="s">
        <v>15</v>
      </c>
      <c r="G589" s="5" t="s">
        <v>15</v>
      </c>
      <c r="H589" s="52" t="s">
        <v>16</v>
      </c>
      <c r="I589" s="52" t="s">
        <v>1488</v>
      </c>
      <c r="J589" s="52" t="s">
        <v>1699</v>
      </c>
      <c r="K589" s="52">
        <v>28374</v>
      </c>
      <c r="L589" s="52" t="s">
        <v>18</v>
      </c>
    </row>
    <row r="590" spans="1:12" ht="17">
      <c r="A590" s="2" t="s">
        <v>272</v>
      </c>
      <c r="B590" s="3">
        <v>1687497</v>
      </c>
      <c r="C590" s="3">
        <v>116</v>
      </c>
      <c r="D590" s="3">
        <v>45</v>
      </c>
      <c r="E590" s="4" t="s">
        <v>76</v>
      </c>
      <c r="F590" s="5" t="s">
        <v>15</v>
      </c>
      <c r="G590" s="5" t="s">
        <v>15</v>
      </c>
      <c r="H590" s="52" t="s">
        <v>16</v>
      </c>
      <c r="I590" s="52" t="s">
        <v>1488</v>
      </c>
      <c r="J590" s="52" t="s">
        <v>1699</v>
      </c>
      <c r="K590" s="52">
        <v>28436</v>
      </c>
      <c r="L590" s="52" t="s">
        <v>18</v>
      </c>
    </row>
    <row r="591" spans="1:12" ht="17">
      <c r="A591" s="2" t="s">
        <v>272</v>
      </c>
      <c r="B591" s="3">
        <v>1687580</v>
      </c>
      <c r="C591" s="3">
        <v>54</v>
      </c>
      <c r="D591" s="3">
        <v>24</v>
      </c>
      <c r="E591" s="4" t="s">
        <v>88</v>
      </c>
      <c r="F591" s="5" t="s">
        <v>15</v>
      </c>
      <c r="G591" s="5" t="s">
        <v>15</v>
      </c>
      <c r="H591" s="7" t="s">
        <v>16</v>
      </c>
      <c r="I591" s="52" t="s">
        <v>1488</v>
      </c>
      <c r="J591" s="7" t="s">
        <v>1699</v>
      </c>
      <c r="K591" s="7">
        <f>K590+62</f>
        <v>28498</v>
      </c>
      <c r="L591" s="52" t="s">
        <v>18</v>
      </c>
    </row>
    <row r="592" spans="1:12" ht="17">
      <c r="A592" s="2" t="s">
        <v>272</v>
      </c>
      <c r="B592" s="3">
        <v>1687629</v>
      </c>
      <c r="C592" s="3">
        <v>5</v>
      </c>
      <c r="D592" s="3">
        <v>24</v>
      </c>
      <c r="E592" s="4" t="s">
        <v>35</v>
      </c>
      <c r="F592" s="5" t="s">
        <v>15</v>
      </c>
      <c r="G592" s="5" t="s">
        <v>15</v>
      </c>
      <c r="H592" s="7" t="s">
        <v>16</v>
      </c>
      <c r="I592" s="52" t="s">
        <v>1488</v>
      </c>
      <c r="J592" s="7" t="s">
        <v>1699</v>
      </c>
      <c r="K592" s="7">
        <f>K591+49</f>
        <v>28547</v>
      </c>
      <c r="L592" s="52" t="s">
        <v>18</v>
      </c>
    </row>
    <row r="593" spans="1:12" ht="17">
      <c r="A593" s="2">
        <v>11</v>
      </c>
      <c r="B593" s="3">
        <v>7382</v>
      </c>
      <c r="C593" s="3"/>
      <c r="D593" s="3">
        <v>28</v>
      </c>
      <c r="E593" s="4" t="s">
        <v>38</v>
      </c>
      <c r="F593" s="5" t="s">
        <v>15</v>
      </c>
      <c r="G593" s="5" t="s">
        <v>15</v>
      </c>
      <c r="H593" s="52" t="s">
        <v>16</v>
      </c>
      <c r="I593" s="52" t="s">
        <v>286</v>
      </c>
      <c r="J593" s="52" t="s">
        <v>1698</v>
      </c>
      <c r="K593" s="52">
        <v>16778</v>
      </c>
      <c r="L593" s="52" t="s">
        <v>18</v>
      </c>
    </row>
    <row r="594" spans="1:12" ht="17">
      <c r="A594" s="2">
        <v>11</v>
      </c>
      <c r="B594" s="3">
        <v>8237</v>
      </c>
      <c r="C594" s="3"/>
      <c r="D594" s="3">
        <v>34</v>
      </c>
      <c r="E594" s="4" t="s">
        <v>12</v>
      </c>
      <c r="F594" s="5" t="s">
        <v>15</v>
      </c>
      <c r="G594" s="5" t="s">
        <v>15</v>
      </c>
      <c r="H594" s="52" t="s">
        <v>16</v>
      </c>
      <c r="I594" s="52" t="s">
        <v>286</v>
      </c>
      <c r="J594" s="52" t="s">
        <v>1698</v>
      </c>
      <c r="K594" s="52">
        <v>15923</v>
      </c>
      <c r="L594" s="52" t="s">
        <v>18</v>
      </c>
    </row>
    <row r="595" spans="1:12" ht="17">
      <c r="A595" s="2">
        <v>11</v>
      </c>
      <c r="B595" s="3">
        <v>22548</v>
      </c>
      <c r="C595" s="3"/>
      <c r="D595" s="3">
        <v>30</v>
      </c>
      <c r="E595" s="4" t="s">
        <v>27</v>
      </c>
      <c r="F595" s="5"/>
      <c r="G595" s="5" t="s">
        <v>15</v>
      </c>
      <c r="H595" s="7" t="s">
        <v>16</v>
      </c>
      <c r="I595" s="7" t="s">
        <v>286</v>
      </c>
      <c r="J595" s="7" t="s">
        <v>1698</v>
      </c>
      <c r="K595" s="7">
        <v>1612</v>
      </c>
      <c r="L595" s="7" t="s">
        <v>18</v>
      </c>
    </row>
    <row r="596" spans="1:12" ht="17">
      <c r="A596" s="2">
        <v>11</v>
      </c>
      <c r="B596" s="3">
        <v>934697</v>
      </c>
      <c r="C596" s="3"/>
      <c r="D596" s="3">
        <v>14</v>
      </c>
      <c r="E596" s="4" t="s">
        <v>235</v>
      </c>
      <c r="F596" s="5"/>
      <c r="G596" s="5"/>
      <c r="H596" s="7" t="s">
        <v>16</v>
      </c>
      <c r="I596" s="7" t="s">
        <v>287</v>
      </c>
      <c r="J596" s="7" t="s">
        <v>1699</v>
      </c>
      <c r="K596" s="7">
        <v>1387</v>
      </c>
      <c r="L596" s="7" t="s">
        <v>288</v>
      </c>
    </row>
    <row r="597" spans="1:12" ht="17">
      <c r="A597" s="2">
        <v>11</v>
      </c>
      <c r="B597" s="3">
        <v>969497</v>
      </c>
      <c r="C597" s="3"/>
      <c r="D597" s="3">
        <v>18</v>
      </c>
      <c r="E597" s="4" t="s">
        <v>29</v>
      </c>
      <c r="F597" s="5"/>
      <c r="G597" s="5"/>
      <c r="H597" s="7" t="s">
        <v>30</v>
      </c>
      <c r="I597" s="7" t="s">
        <v>289</v>
      </c>
      <c r="J597" s="7" t="s">
        <v>1699</v>
      </c>
      <c r="K597" s="7">
        <v>-608</v>
      </c>
      <c r="L597" s="7" t="s">
        <v>290</v>
      </c>
    </row>
    <row r="598" spans="1:12" ht="17">
      <c r="A598" s="2">
        <v>11</v>
      </c>
      <c r="B598" s="6">
        <v>2037030</v>
      </c>
      <c r="C598" s="6"/>
      <c r="D598" s="3">
        <v>31</v>
      </c>
      <c r="E598" s="4" t="s">
        <v>291</v>
      </c>
      <c r="F598" s="5" t="s">
        <v>15</v>
      </c>
      <c r="G598" s="5"/>
      <c r="H598" s="7" t="s">
        <v>30</v>
      </c>
      <c r="I598" s="7" t="s">
        <v>292</v>
      </c>
      <c r="J598" s="7" t="s">
        <v>1698</v>
      </c>
      <c r="K598" s="7">
        <v>-1144</v>
      </c>
      <c r="L598" s="7" t="s">
        <v>18</v>
      </c>
    </row>
    <row r="599" spans="1:12" ht="17">
      <c r="A599" s="2">
        <v>11</v>
      </c>
      <c r="B599" s="6">
        <v>2037065</v>
      </c>
      <c r="C599" s="6"/>
      <c r="D599" s="3">
        <v>24</v>
      </c>
      <c r="E599" s="4" t="s">
        <v>34</v>
      </c>
      <c r="F599" s="5" t="s">
        <v>15</v>
      </c>
      <c r="G599" s="5"/>
      <c r="H599" s="7" t="s">
        <v>30</v>
      </c>
      <c r="I599" s="7" t="s">
        <v>292</v>
      </c>
      <c r="J599" s="7" t="s">
        <v>1698</v>
      </c>
      <c r="K599" s="7">
        <f>(B599-2035886)*-1</f>
        <v>-1179</v>
      </c>
      <c r="L599" s="7" t="s">
        <v>18</v>
      </c>
    </row>
    <row r="600" spans="1:12" ht="17">
      <c r="A600" s="2">
        <v>11</v>
      </c>
      <c r="B600" s="6">
        <v>2037145</v>
      </c>
      <c r="C600" s="6"/>
      <c r="D600" s="3">
        <v>24</v>
      </c>
      <c r="E600" s="4" t="s">
        <v>34</v>
      </c>
      <c r="F600" s="5" t="s">
        <v>15</v>
      </c>
      <c r="G600" s="5"/>
      <c r="H600" s="7" t="s">
        <v>30</v>
      </c>
      <c r="I600" s="7" t="s">
        <v>292</v>
      </c>
      <c r="J600" s="7" t="s">
        <v>1698</v>
      </c>
      <c r="K600" s="7">
        <f t="shared" ref="K600:K617" si="7">(B600-2035886)*-1</f>
        <v>-1259</v>
      </c>
      <c r="L600" s="7" t="s">
        <v>18</v>
      </c>
    </row>
    <row r="601" spans="1:12" ht="17">
      <c r="A601" s="2">
        <v>11</v>
      </c>
      <c r="B601" s="6">
        <v>2037173</v>
      </c>
      <c r="C601" s="6"/>
      <c r="D601" s="3">
        <v>24</v>
      </c>
      <c r="E601" s="4" t="s">
        <v>20</v>
      </c>
      <c r="F601" s="5" t="s">
        <v>15</v>
      </c>
      <c r="G601" s="5"/>
      <c r="H601" s="7" t="s">
        <v>30</v>
      </c>
      <c r="I601" s="7" t="s">
        <v>292</v>
      </c>
      <c r="J601" s="7" t="s">
        <v>1698</v>
      </c>
      <c r="K601" s="7">
        <f t="shared" si="7"/>
        <v>-1287</v>
      </c>
      <c r="L601" s="7" t="s">
        <v>18</v>
      </c>
    </row>
    <row r="602" spans="1:12" ht="17">
      <c r="A602" s="2">
        <v>11</v>
      </c>
      <c r="B602" s="6">
        <v>2037235</v>
      </c>
      <c r="C602" s="6"/>
      <c r="D602" s="3">
        <v>24</v>
      </c>
      <c r="E602" s="4" t="s">
        <v>20</v>
      </c>
      <c r="F602" s="5" t="s">
        <v>15</v>
      </c>
      <c r="G602" s="5"/>
      <c r="H602" s="7" t="s">
        <v>30</v>
      </c>
      <c r="I602" s="7" t="s">
        <v>292</v>
      </c>
      <c r="J602" s="7" t="s">
        <v>1698</v>
      </c>
      <c r="K602" s="7">
        <f t="shared" si="7"/>
        <v>-1349</v>
      </c>
      <c r="L602" s="7" t="s">
        <v>18</v>
      </c>
    </row>
    <row r="603" spans="1:12" ht="17">
      <c r="A603" s="2">
        <v>11</v>
      </c>
      <c r="B603" s="6">
        <v>2037289</v>
      </c>
      <c r="C603" s="6"/>
      <c r="D603" s="3">
        <v>24</v>
      </c>
      <c r="E603" s="4" t="s">
        <v>35</v>
      </c>
      <c r="F603" s="5" t="s">
        <v>15</v>
      </c>
      <c r="G603" s="5"/>
      <c r="H603" s="7" t="s">
        <v>30</v>
      </c>
      <c r="I603" s="7" t="s">
        <v>292</v>
      </c>
      <c r="J603" s="7" t="s">
        <v>1698</v>
      </c>
      <c r="K603" s="7">
        <f t="shared" si="7"/>
        <v>-1403</v>
      </c>
      <c r="L603" s="7" t="s">
        <v>18</v>
      </c>
    </row>
    <row r="604" spans="1:12" ht="17">
      <c r="A604" s="2">
        <v>11</v>
      </c>
      <c r="B604" s="6">
        <v>2037317</v>
      </c>
      <c r="C604" s="6"/>
      <c r="D604" s="3">
        <v>24</v>
      </c>
      <c r="E604" s="4" t="s">
        <v>20</v>
      </c>
      <c r="F604" s="5" t="s">
        <v>15</v>
      </c>
      <c r="G604" s="5"/>
      <c r="H604" s="7" t="s">
        <v>30</v>
      </c>
      <c r="I604" s="7" t="s">
        <v>292</v>
      </c>
      <c r="J604" s="7" t="s">
        <v>1698</v>
      </c>
      <c r="K604" s="7">
        <f t="shared" si="7"/>
        <v>-1431</v>
      </c>
      <c r="L604" s="7" t="s">
        <v>18</v>
      </c>
    </row>
    <row r="605" spans="1:12" ht="17">
      <c r="A605" s="2">
        <v>11</v>
      </c>
      <c r="B605" s="6">
        <v>2037351</v>
      </c>
      <c r="C605" s="6"/>
      <c r="D605" s="3">
        <v>45</v>
      </c>
      <c r="E605" s="4" t="s">
        <v>45</v>
      </c>
      <c r="F605" s="5" t="s">
        <v>15</v>
      </c>
      <c r="G605" s="5"/>
      <c r="H605" s="7" t="s">
        <v>30</v>
      </c>
      <c r="I605" s="7" t="s">
        <v>292</v>
      </c>
      <c r="J605" s="7" t="s">
        <v>1698</v>
      </c>
      <c r="K605" s="7">
        <f t="shared" si="7"/>
        <v>-1465</v>
      </c>
      <c r="L605" s="7" t="s">
        <v>18</v>
      </c>
    </row>
    <row r="606" spans="1:12" ht="17">
      <c r="A606" s="2">
        <v>11</v>
      </c>
      <c r="B606" s="6">
        <v>2037408</v>
      </c>
      <c r="C606" s="6"/>
      <c r="D606" s="3">
        <v>24</v>
      </c>
      <c r="E606" s="4" t="s">
        <v>59</v>
      </c>
      <c r="F606" s="5" t="s">
        <v>15</v>
      </c>
      <c r="G606" s="5"/>
      <c r="H606" s="7" t="s">
        <v>30</v>
      </c>
      <c r="I606" s="7" t="s">
        <v>292</v>
      </c>
      <c r="J606" s="7" t="s">
        <v>1698</v>
      </c>
      <c r="K606" s="7">
        <f t="shared" si="7"/>
        <v>-1522</v>
      </c>
      <c r="L606" s="7" t="s">
        <v>18</v>
      </c>
    </row>
    <row r="607" spans="1:12" ht="17">
      <c r="A607" s="2">
        <v>11</v>
      </c>
      <c r="B607" s="6">
        <v>2037450</v>
      </c>
      <c r="C607" s="6"/>
      <c r="D607" s="3">
        <v>24</v>
      </c>
      <c r="E607" s="4" t="s">
        <v>35</v>
      </c>
      <c r="F607" s="5" t="s">
        <v>15</v>
      </c>
      <c r="G607" s="5"/>
      <c r="H607" s="7" t="s">
        <v>30</v>
      </c>
      <c r="I607" s="7" t="s">
        <v>292</v>
      </c>
      <c r="J607" s="7" t="s">
        <v>1698</v>
      </c>
      <c r="K607" s="7">
        <f t="shared" si="7"/>
        <v>-1564</v>
      </c>
      <c r="L607" s="7" t="s">
        <v>18</v>
      </c>
    </row>
    <row r="608" spans="1:12" ht="17">
      <c r="A608" s="2">
        <v>11</v>
      </c>
      <c r="B608" s="6">
        <v>2037492</v>
      </c>
      <c r="C608" s="6"/>
      <c r="D608" s="3">
        <v>31</v>
      </c>
      <c r="E608" s="4" t="s">
        <v>293</v>
      </c>
      <c r="F608" s="5" t="s">
        <v>15</v>
      </c>
      <c r="G608" s="5"/>
      <c r="H608" s="7" t="s">
        <v>30</v>
      </c>
      <c r="I608" s="7" t="s">
        <v>292</v>
      </c>
      <c r="J608" s="7" t="s">
        <v>1698</v>
      </c>
      <c r="K608" s="7">
        <f t="shared" si="7"/>
        <v>-1606</v>
      </c>
      <c r="L608" s="7" t="s">
        <v>18</v>
      </c>
    </row>
    <row r="609" spans="1:12" ht="17">
      <c r="A609" s="2">
        <v>11</v>
      </c>
      <c r="B609" s="6">
        <v>2037547</v>
      </c>
      <c r="C609" s="6"/>
      <c r="D609" s="3">
        <v>24</v>
      </c>
      <c r="E609" s="4" t="s">
        <v>35</v>
      </c>
      <c r="F609" s="5" t="s">
        <v>15</v>
      </c>
      <c r="G609" s="5"/>
      <c r="H609" s="7" t="s">
        <v>30</v>
      </c>
      <c r="I609" s="7" t="s">
        <v>292</v>
      </c>
      <c r="J609" s="7" t="s">
        <v>1698</v>
      </c>
      <c r="K609" s="7">
        <f t="shared" si="7"/>
        <v>-1661</v>
      </c>
      <c r="L609" s="7" t="s">
        <v>18</v>
      </c>
    </row>
    <row r="610" spans="1:12" ht="17">
      <c r="A610" s="2">
        <v>11</v>
      </c>
      <c r="B610" s="6">
        <v>2037583</v>
      </c>
      <c r="C610" s="6"/>
      <c r="D610" s="3">
        <v>24</v>
      </c>
      <c r="E610" s="4" t="s">
        <v>23</v>
      </c>
      <c r="F610" s="5" t="s">
        <v>15</v>
      </c>
      <c r="G610" s="5"/>
      <c r="H610" s="7" t="s">
        <v>30</v>
      </c>
      <c r="I610" s="7" t="s">
        <v>292</v>
      </c>
      <c r="J610" s="7" t="s">
        <v>1698</v>
      </c>
      <c r="K610" s="7">
        <f t="shared" si="7"/>
        <v>-1697</v>
      </c>
      <c r="L610" s="7" t="s">
        <v>18</v>
      </c>
    </row>
    <row r="611" spans="1:12" ht="17">
      <c r="A611" s="2">
        <v>11</v>
      </c>
      <c r="B611" s="6">
        <v>2037639</v>
      </c>
      <c r="C611" s="6"/>
      <c r="D611" s="3">
        <v>24</v>
      </c>
      <c r="E611" s="4" t="s">
        <v>23</v>
      </c>
      <c r="F611" s="5" t="s">
        <v>15</v>
      </c>
      <c r="G611" s="5"/>
      <c r="H611" s="7" t="s">
        <v>30</v>
      </c>
      <c r="I611" s="7" t="s">
        <v>292</v>
      </c>
      <c r="J611" s="7" t="s">
        <v>1698</v>
      </c>
      <c r="K611" s="7">
        <f t="shared" si="7"/>
        <v>-1753</v>
      </c>
      <c r="L611" s="7" t="s">
        <v>18</v>
      </c>
    </row>
    <row r="612" spans="1:12" ht="17">
      <c r="A612" s="2">
        <v>11</v>
      </c>
      <c r="B612" s="6">
        <v>2037667</v>
      </c>
      <c r="C612" s="6"/>
      <c r="D612" s="3">
        <v>24</v>
      </c>
      <c r="E612" s="4" t="s">
        <v>20</v>
      </c>
      <c r="F612" s="5" t="s">
        <v>15</v>
      </c>
      <c r="G612" s="5"/>
      <c r="H612" s="7" t="s">
        <v>30</v>
      </c>
      <c r="I612" s="7" t="s">
        <v>292</v>
      </c>
      <c r="J612" s="7" t="s">
        <v>1698</v>
      </c>
      <c r="K612" s="7">
        <f t="shared" si="7"/>
        <v>-1781</v>
      </c>
      <c r="L612" s="7" t="s">
        <v>18</v>
      </c>
    </row>
    <row r="613" spans="1:12" ht="17">
      <c r="A613" s="2">
        <v>11</v>
      </c>
      <c r="B613" s="6">
        <v>2037702</v>
      </c>
      <c r="C613" s="6"/>
      <c r="D613" s="3">
        <v>24</v>
      </c>
      <c r="E613" s="4" t="s">
        <v>34</v>
      </c>
      <c r="F613" s="5" t="s">
        <v>15</v>
      </c>
      <c r="G613" s="5"/>
      <c r="H613" s="7" t="s">
        <v>30</v>
      </c>
      <c r="I613" s="7" t="s">
        <v>292</v>
      </c>
      <c r="J613" s="7" t="s">
        <v>1698</v>
      </c>
      <c r="K613" s="7">
        <f t="shared" si="7"/>
        <v>-1816</v>
      </c>
      <c r="L613" s="7" t="s">
        <v>18</v>
      </c>
    </row>
    <row r="614" spans="1:12" ht="17">
      <c r="A614" s="2">
        <v>11</v>
      </c>
      <c r="B614" s="6">
        <v>2037744</v>
      </c>
      <c r="C614" s="6"/>
      <c r="D614" s="3">
        <v>25</v>
      </c>
      <c r="E614" s="4" t="s">
        <v>294</v>
      </c>
      <c r="F614" s="5" t="s">
        <v>15</v>
      </c>
      <c r="G614" s="5"/>
      <c r="H614" s="7" t="s">
        <v>30</v>
      </c>
      <c r="I614" s="7" t="s">
        <v>292</v>
      </c>
      <c r="J614" s="7" t="s">
        <v>1698</v>
      </c>
      <c r="K614" s="7">
        <f t="shared" si="7"/>
        <v>-1858</v>
      </c>
      <c r="L614" s="7" t="s">
        <v>18</v>
      </c>
    </row>
    <row r="615" spans="1:12" ht="17">
      <c r="A615" s="2">
        <v>11</v>
      </c>
      <c r="B615" s="6">
        <v>2037788</v>
      </c>
      <c r="C615" s="6"/>
      <c r="D615" s="3">
        <v>24</v>
      </c>
      <c r="E615" s="4" t="s">
        <v>34</v>
      </c>
      <c r="F615" s="5" t="s">
        <v>15</v>
      </c>
      <c r="G615" s="5"/>
      <c r="H615" s="7" t="s">
        <v>30</v>
      </c>
      <c r="I615" s="7" t="s">
        <v>292</v>
      </c>
      <c r="J615" s="7" t="s">
        <v>1698</v>
      </c>
      <c r="K615" s="7">
        <f t="shared" si="7"/>
        <v>-1902</v>
      </c>
      <c r="L615" s="7" t="s">
        <v>18</v>
      </c>
    </row>
    <row r="616" spans="1:12" ht="17">
      <c r="A616" s="2">
        <v>11</v>
      </c>
      <c r="B616" s="6">
        <v>2037837</v>
      </c>
      <c r="C616" s="6"/>
      <c r="D616" s="3">
        <v>24</v>
      </c>
      <c r="E616" s="4" t="s">
        <v>23</v>
      </c>
      <c r="F616" s="5" t="s">
        <v>15</v>
      </c>
      <c r="G616" s="5"/>
      <c r="H616" s="7" t="s">
        <v>30</v>
      </c>
      <c r="I616" s="7" t="s">
        <v>292</v>
      </c>
      <c r="J616" s="7" t="s">
        <v>1698</v>
      </c>
      <c r="K616" s="7">
        <f t="shared" si="7"/>
        <v>-1951</v>
      </c>
      <c r="L616" s="7" t="s">
        <v>18</v>
      </c>
    </row>
    <row r="617" spans="1:12" ht="17">
      <c r="A617" s="2">
        <v>11</v>
      </c>
      <c r="B617" s="6">
        <v>2037872</v>
      </c>
      <c r="C617" s="6"/>
      <c r="D617" s="3">
        <v>45</v>
      </c>
      <c r="E617" s="4" t="s">
        <v>295</v>
      </c>
      <c r="F617" s="5" t="s">
        <v>15</v>
      </c>
      <c r="G617" s="5"/>
      <c r="H617" s="7" t="s">
        <v>30</v>
      </c>
      <c r="I617" s="7" t="s">
        <v>292</v>
      </c>
      <c r="J617" s="7" t="s">
        <v>1698</v>
      </c>
      <c r="K617" s="7">
        <f t="shared" si="7"/>
        <v>-1986</v>
      </c>
      <c r="L617" s="7" t="s">
        <v>18</v>
      </c>
    </row>
    <row r="618" spans="1:12" ht="17">
      <c r="A618" s="2">
        <v>11</v>
      </c>
      <c r="B618" s="6">
        <v>2037941</v>
      </c>
      <c r="C618" s="6"/>
      <c r="D618" s="3">
        <v>24</v>
      </c>
      <c r="E618" s="4" t="s">
        <v>20</v>
      </c>
      <c r="F618" s="5" t="s">
        <v>15</v>
      </c>
      <c r="G618" s="5"/>
      <c r="H618" s="52" t="s">
        <v>30</v>
      </c>
      <c r="I618" s="52" t="s">
        <v>292</v>
      </c>
      <c r="J618" s="52" t="s">
        <v>1698</v>
      </c>
      <c r="K618" s="52">
        <v>-2055</v>
      </c>
      <c r="L618" s="52" t="s">
        <v>18</v>
      </c>
    </row>
    <row r="619" spans="1:12" ht="17">
      <c r="A619" s="2">
        <v>11</v>
      </c>
      <c r="B619" s="6">
        <v>2037996</v>
      </c>
      <c r="C619" s="6"/>
      <c r="D619" s="3">
        <v>45</v>
      </c>
      <c r="E619" s="4" t="s">
        <v>296</v>
      </c>
      <c r="F619" s="5" t="s">
        <v>15</v>
      </c>
      <c r="G619" s="5"/>
      <c r="H619" s="52" t="s">
        <v>30</v>
      </c>
      <c r="I619" s="52" t="s">
        <v>292</v>
      </c>
      <c r="J619" s="52" t="s">
        <v>1698</v>
      </c>
      <c r="K619" s="52">
        <v>-2110</v>
      </c>
      <c r="L619" s="52" t="s">
        <v>18</v>
      </c>
    </row>
    <row r="620" spans="1:12" ht="17">
      <c r="A620" s="2">
        <v>11</v>
      </c>
      <c r="B620" s="6">
        <v>2038071</v>
      </c>
      <c r="C620" s="6"/>
      <c r="D620" s="3">
        <v>25</v>
      </c>
      <c r="E620" s="4" t="s">
        <v>116</v>
      </c>
      <c r="F620" s="5" t="s">
        <v>15</v>
      </c>
      <c r="G620" s="5"/>
      <c r="H620" s="52" t="s">
        <v>30</v>
      </c>
      <c r="I620" s="52" t="s">
        <v>292</v>
      </c>
      <c r="J620" s="52" t="s">
        <v>1698</v>
      </c>
      <c r="K620" s="52">
        <v>-2185</v>
      </c>
      <c r="L620" s="52" t="s">
        <v>18</v>
      </c>
    </row>
    <row r="621" spans="1:12" ht="17">
      <c r="A621" s="2">
        <v>11</v>
      </c>
      <c r="B621" s="6">
        <v>2038133</v>
      </c>
      <c r="C621" s="6"/>
      <c r="D621" s="3">
        <v>25</v>
      </c>
      <c r="E621" s="4" t="s">
        <v>297</v>
      </c>
      <c r="F621" s="5" t="s">
        <v>15</v>
      </c>
      <c r="G621" s="5"/>
      <c r="H621" s="52" t="s">
        <v>30</v>
      </c>
      <c r="I621" s="52" t="s">
        <v>292</v>
      </c>
      <c r="J621" s="52" t="s">
        <v>1698</v>
      </c>
      <c r="K621" s="52">
        <v>-2247</v>
      </c>
      <c r="L621" s="52" t="s">
        <v>18</v>
      </c>
    </row>
    <row r="622" spans="1:12" ht="17">
      <c r="A622" s="2">
        <v>11</v>
      </c>
      <c r="B622" s="6">
        <v>2038168</v>
      </c>
      <c r="C622" s="6"/>
      <c r="D622" s="3">
        <v>24</v>
      </c>
      <c r="E622" s="4" t="s">
        <v>35</v>
      </c>
      <c r="F622" s="5" t="s">
        <v>15</v>
      </c>
      <c r="G622" s="5"/>
      <c r="H622" s="52" t="s">
        <v>30</v>
      </c>
      <c r="I622" s="52" t="s">
        <v>292</v>
      </c>
      <c r="J622" s="52" t="s">
        <v>1698</v>
      </c>
      <c r="K622" s="52">
        <v>-2282</v>
      </c>
      <c r="L622" s="52" t="s">
        <v>18</v>
      </c>
    </row>
    <row r="623" spans="1:12" ht="17">
      <c r="A623" s="2">
        <v>11</v>
      </c>
      <c r="B623" s="6">
        <v>2038202</v>
      </c>
      <c r="C623" s="6"/>
      <c r="D623" s="3">
        <v>24</v>
      </c>
      <c r="E623" s="4" t="s">
        <v>23</v>
      </c>
      <c r="F623" s="5" t="s">
        <v>15</v>
      </c>
      <c r="G623" s="5"/>
      <c r="H623" s="52" t="s">
        <v>30</v>
      </c>
      <c r="I623" s="52" t="s">
        <v>292</v>
      </c>
      <c r="J623" s="52" t="s">
        <v>1698</v>
      </c>
      <c r="K623" s="52">
        <v>-2316</v>
      </c>
      <c r="L623" s="52" t="s">
        <v>18</v>
      </c>
    </row>
    <row r="624" spans="1:12" ht="17">
      <c r="A624" s="2">
        <v>11</v>
      </c>
      <c r="B624" s="6">
        <v>2038230</v>
      </c>
      <c r="C624" s="6"/>
      <c r="D624" s="3">
        <v>24</v>
      </c>
      <c r="E624" s="4" t="s">
        <v>298</v>
      </c>
      <c r="F624" s="5" t="s">
        <v>15</v>
      </c>
      <c r="G624" s="5"/>
      <c r="H624" s="52" t="s">
        <v>30</v>
      </c>
      <c r="I624" s="52" t="s">
        <v>292</v>
      </c>
      <c r="J624" s="52" t="s">
        <v>1698</v>
      </c>
      <c r="K624" s="52">
        <v>-2344</v>
      </c>
      <c r="L624" s="52" t="s">
        <v>18</v>
      </c>
    </row>
    <row r="625" spans="1:12" ht="17">
      <c r="A625" s="2">
        <v>11</v>
      </c>
      <c r="B625" s="6">
        <v>2038278</v>
      </c>
      <c r="C625" s="6"/>
      <c r="D625" s="3">
        <v>24</v>
      </c>
      <c r="E625" s="4" t="s">
        <v>299</v>
      </c>
      <c r="F625" s="5" t="s">
        <v>15</v>
      </c>
      <c r="G625" s="5"/>
      <c r="H625" s="52" t="s">
        <v>30</v>
      </c>
      <c r="I625" s="52" t="s">
        <v>292</v>
      </c>
      <c r="J625" s="52" t="s">
        <v>1698</v>
      </c>
      <c r="K625" s="52">
        <v>-2392</v>
      </c>
      <c r="L625" s="52" t="s">
        <v>18</v>
      </c>
    </row>
    <row r="626" spans="1:12" ht="17">
      <c r="A626" s="2">
        <v>11</v>
      </c>
      <c r="B626" s="6">
        <v>2038312</v>
      </c>
      <c r="C626" s="6"/>
      <c r="D626" s="3">
        <v>24</v>
      </c>
      <c r="E626" s="4" t="s">
        <v>300</v>
      </c>
      <c r="F626" s="5" t="s">
        <v>15</v>
      </c>
      <c r="G626" s="5"/>
      <c r="H626" s="52" t="s">
        <v>30</v>
      </c>
      <c r="I626" s="52" t="s">
        <v>292</v>
      </c>
      <c r="J626" s="52" t="s">
        <v>1698</v>
      </c>
      <c r="K626" s="52">
        <v>-2426</v>
      </c>
      <c r="L626" s="52" t="s">
        <v>18</v>
      </c>
    </row>
    <row r="627" spans="1:12" ht="17">
      <c r="A627" s="2" t="s">
        <v>301</v>
      </c>
      <c r="B627" s="6">
        <v>2029721</v>
      </c>
      <c r="C627" s="6">
        <v>8581</v>
      </c>
      <c r="D627" s="3">
        <v>40</v>
      </c>
      <c r="E627" s="4" t="s">
        <v>43</v>
      </c>
      <c r="F627" s="5" t="s">
        <v>15</v>
      </c>
      <c r="G627" s="5"/>
      <c r="H627" s="52" t="s">
        <v>16</v>
      </c>
      <c r="I627" s="52" t="s">
        <v>286</v>
      </c>
      <c r="J627" s="52" t="s">
        <v>1699</v>
      </c>
      <c r="K627" s="52">
        <v>15579</v>
      </c>
      <c r="L627" s="52" t="s">
        <v>18</v>
      </c>
    </row>
    <row r="628" spans="1:12" ht="17">
      <c r="A628" s="2" t="s">
        <v>301</v>
      </c>
      <c r="B628" s="6">
        <v>2037550</v>
      </c>
      <c r="C628" s="6">
        <v>747</v>
      </c>
      <c r="D628" s="3">
        <v>45</v>
      </c>
      <c r="E628" s="4" t="s">
        <v>85</v>
      </c>
      <c r="F628" s="5" t="s">
        <v>15</v>
      </c>
      <c r="G628" s="5"/>
      <c r="H628" s="52" t="s">
        <v>16</v>
      </c>
      <c r="I628" s="52" t="s">
        <v>286</v>
      </c>
      <c r="J628" s="52" t="s">
        <v>1699</v>
      </c>
      <c r="K628" s="52">
        <v>23413</v>
      </c>
      <c r="L628" s="52" t="s">
        <v>18</v>
      </c>
    </row>
    <row r="629" spans="1:12" ht="17">
      <c r="A629" s="2" t="s">
        <v>301</v>
      </c>
      <c r="B629" s="6">
        <v>2037606</v>
      </c>
      <c r="C629" s="6">
        <v>691</v>
      </c>
      <c r="D629" s="3">
        <v>45</v>
      </c>
      <c r="E629" s="4" t="s">
        <v>271</v>
      </c>
      <c r="F629" s="5" t="s">
        <v>15</v>
      </c>
      <c r="G629" s="5"/>
      <c r="H629" s="52" t="s">
        <v>16</v>
      </c>
      <c r="I629" s="52" t="s">
        <v>286</v>
      </c>
      <c r="J629" s="52" t="s">
        <v>1699</v>
      </c>
      <c r="K629" s="52">
        <v>23469</v>
      </c>
      <c r="L629" s="52" t="s">
        <v>18</v>
      </c>
    </row>
    <row r="630" spans="1:12" ht="17">
      <c r="A630" s="2" t="s">
        <v>301</v>
      </c>
      <c r="B630" s="6">
        <v>2037662</v>
      </c>
      <c r="C630" s="6">
        <v>656</v>
      </c>
      <c r="D630" s="3">
        <v>24</v>
      </c>
      <c r="E630" s="4" t="s">
        <v>59</v>
      </c>
      <c r="F630" s="5" t="s">
        <v>15</v>
      </c>
      <c r="G630" s="5"/>
      <c r="H630" s="52" t="s">
        <v>16</v>
      </c>
      <c r="I630" s="52" t="s">
        <v>286</v>
      </c>
      <c r="J630" s="52" t="s">
        <v>1699</v>
      </c>
      <c r="K630" s="52">
        <v>23504</v>
      </c>
      <c r="L630" s="52" t="s">
        <v>18</v>
      </c>
    </row>
    <row r="631" spans="1:12" ht="17">
      <c r="A631" s="2" t="s">
        <v>301</v>
      </c>
      <c r="B631" s="6">
        <v>2037717</v>
      </c>
      <c r="C631" s="6">
        <v>580</v>
      </c>
      <c r="D631" s="3">
        <v>45</v>
      </c>
      <c r="E631" s="4" t="s">
        <v>302</v>
      </c>
      <c r="F631" s="5" t="s">
        <v>15</v>
      </c>
      <c r="G631" s="5"/>
      <c r="H631" s="52" t="s">
        <v>16</v>
      </c>
      <c r="I631" s="52" t="s">
        <v>286</v>
      </c>
      <c r="J631" s="52" t="s">
        <v>1699</v>
      </c>
      <c r="K631" s="52">
        <v>23580</v>
      </c>
      <c r="L631" s="52" t="s">
        <v>18</v>
      </c>
    </row>
    <row r="632" spans="1:12" ht="17">
      <c r="A632" s="2" t="s">
        <v>301</v>
      </c>
      <c r="B632" s="6">
        <v>2037786</v>
      </c>
      <c r="C632" s="6">
        <v>532</v>
      </c>
      <c r="D632" s="3">
        <v>24</v>
      </c>
      <c r="E632" s="4" t="s">
        <v>23</v>
      </c>
      <c r="F632" s="5" t="s">
        <v>15</v>
      </c>
      <c r="G632" s="5"/>
      <c r="H632" s="52" t="s">
        <v>16</v>
      </c>
      <c r="I632" s="52" t="s">
        <v>286</v>
      </c>
      <c r="J632" s="52" t="s">
        <v>1699</v>
      </c>
      <c r="K632" s="52">
        <v>23628</v>
      </c>
      <c r="L632" s="52" t="s">
        <v>18</v>
      </c>
    </row>
    <row r="633" spans="1:12" ht="17">
      <c r="A633" s="2" t="s">
        <v>301</v>
      </c>
      <c r="B633" s="6">
        <v>2037841</v>
      </c>
      <c r="C633" s="6">
        <v>477</v>
      </c>
      <c r="D633" s="3">
        <v>24</v>
      </c>
      <c r="E633" s="4" t="s">
        <v>23</v>
      </c>
      <c r="F633" s="5" t="s">
        <v>15</v>
      </c>
      <c r="G633" s="5"/>
      <c r="H633" s="52" t="s">
        <v>16</v>
      </c>
      <c r="I633" s="52" t="s">
        <v>286</v>
      </c>
      <c r="J633" s="52" t="s">
        <v>1699</v>
      </c>
      <c r="K633" s="52">
        <v>23683</v>
      </c>
      <c r="L633" s="52" t="s">
        <v>18</v>
      </c>
    </row>
    <row r="634" spans="1:12" ht="17">
      <c r="A634" s="2" t="s">
        <v>301</v>
      </c>
      <c r="B634" s="6">
        <v>2037869</v>
      </c>
      <c r="C634" s="6">
        <v>449</v>
      </c>
      <c r="D634" s="3">
        <v>24</v>
      </c>
      <c r="E634" s="4" t="s">
        <v>34</v>
      </c>
      <c r="F634" s="5" t="s">
        <v>15</v>
      </c>
      <c r="G634" s="5"/>
      <c r="H634" s="52" t="s">
        <v>16</v>
      </c>
      <c r="I634" s="52" t="s">
        <v>286</v>
      </c>
      <c r="J634" s="52" t="s">
        <v>1699</v>
      </c>
      <c r="K634" s="52">
        <v>23711</v>
      </c>
      <c r="L634" s="52" t="s">
        <v>18</v>
      </c>
    </row>
    <row r="635" spans="1:12" ht="17">
      <c r="A635" s="2" t="s">
        <v>301</v>
      </c>
      <c r="B635" s="6">
        <v>2037924</v>
      </c>
      <c r="C635" s="6">
        <v>394</v>
      </c>
      <c r="D635" s="3">
        <v>24</v>
      </c>
      <c r="E635" s="4" t="s">
        <v>88</v>
      </c>
      <c r="F635" s="5" t="s">
        <v>15</v>
      </c>
      <c r="G635" s="5"/>
      <c r="H635" s="52" t="s">
        <v>16</v>
      </c>
      <c r="I635" s="52" t="s">
        <v>286</v>
      </c>
      <c r="J635" s="52" t="s">
        <v>1699</v>
      </c>
      <c r="K635" s="52">
        <v>23766</v>
      </c>
      <c r="L635" s="52" t="s">
        <v>18</v>
      </c>
    </row>
    <row r="636" spans="1:12" ht="17">
      <c r="A636" s="2" t="s">
        <v>301</v>
      </c>
      <c r="B636" s="6">
        <v>2038005</v>
      </c>
      <c r="C636" s="6">
        <v>292</v>
      </c>
      <c r="D636" s="3">
        <v>45</v>
      </c>
      <c r="E636" s="4" t="s">
        <v>93</v>
      </c>
      <c r="F636" s="5" t="s">
        <v>15</v>
      </c>
      <c r="G636" s="5"/>
      <c r="H636" s="52" t="s">
        <v>16</v>
      </c>
      <c r="I636" s="52" t="s">
        <v>286</v>
      </c>
      <c r="J636" s="52" t="s">
        <v>1699</v>
      </c>
      <c r="K636" s="52">
        <v>23868</v>
      </c>
      <c r="L636" s="52" t="s">
        <v>18</v>
      </c>
    </row>
    <row r="637" spans="1:12" ht="17">
      <c r="A637" s="2" t="s">
        <v>301</v>
      </c>
      <c r="B637" s="6">
        <v>2038061</v>
      </c>
      <c r="C637" s="6">
        <v>236</v>
      </c>
      <c r="D637" s="3">
        <v>45</v>
      </c>
      <c r="E637" s="4" t="s">
        <v>303</v>
      </c>
      <c r="F637" s="5" t="s">
        <v>15</v>
      </c>
      <c r="G637" s="5"/>
      <c r="H637" s="52" t="s">
        <v>16</v>
      </c>
      <c r="I637" s="52" t="s">
        <v>286</v>
      </c>
      <c r="J637" s="52" t="s">
        <v>1699</v>
      </c>
      <c r="K637" s="52">
        <v>23924</v>
      </c>
      <c r="L637" s="52" t="s">
        <v>18</v>
      </c>
    </row>
    <row r="638" spans="1:12" ht="17">
      <c r="A638" s="2" t="s">
        <v>301</v>
      </c>
      <c r="B638" s="6">
        <v>2038110</v>
      </c>
      <c r="C638" s="6">
        <v>208</v>
      </c>
      <c r="D638" s="3">
        <v>24</v>
      </c>
      <c r="E638" s="4" t="s">
        <v>88</v>
      </c>
      <c r="F638" s="5" t="s">
        <v>15</v>
      </c>
      <c r="G638" s="5"/>
      <c r="H638" s="52" t="s">
        <v>16</v>
      </c>
      <c r="I638" s="52" t="s">
        <v>286</v>
      </c>
      <c r="J638" s="52" t="s">
        <v>1699</v>
      </c>
      <c r="K638" s="52">
        <v>23952</v>
      </c>
      <c r="L638" s="52" t="s">
        <v>18</v>
      </c>
    </row>
    <row r="639" spans="1:12" ht="17">
      <c r="A639" s="2" t="s">
        <v>301</v>
      </c>
      <c r="B639" s="6">
        <v>2038138</v>
      </c>
      <c r="C639" s="6">
        <v>159</v>
      </c>
      <c r="D639" s="3">
        <v>45</v>
      </c>
      <c r="E639" s="4" t="s">
        <v>304</v>
      </c>
      <c r="F639" s="5" t="s">
        <v>15</v>
      </c>
      <c r="G639" s="5"/>
      <c r="H639" s="52" t="s">
        <v>16</v>
      </c>
      <c r="I639" s="52" t="s">
        <v>286</v>
      </c>
      <c r="J639" s="52" t="s">
        <v>1699</v>
      </c>
      <c r="K639" s="52">
        <v>24001</v>
      </c>
      <c r="L639" s="52" t="s">
        <v>18</v>
      </c>
    </row>
    <row r="640" spans="1:12" ht="17">
      <c r="A640" s="2" t="s">
        <v>301</v>
      </c>
      <c r="B640" s="6">
        <v>2038187</v>
      </c>
      <c r="C640" s="6">
        <v>131</v>
      </c>
      <c r="D640" s="3">
        <v>24</v>
      </c>
      <c r="E640" s="4" t="s">
        <v>23</v>
      </c>
      <c r="F640" s="5" t="s">
        <v>15</v>
      </c>
      <c r="G640" s="5"/>
      <c r="H640" s="52" t="s">
        <v>16</v>
      </c>
      <c r="I640" s="52" t="s">
        <v>286</v>
      </c>
      <c r="J640" s="52" t="s">
        <v>1699</v>
      </c>
      <c r="K640" s="52">
        <v>24029</v>
      </c>
      <c r="L640" s="52" t="s">
        <v>18</v>
      </c>
    </row>
    <row r="641" spans="1:12" ht="17">
      <c r="A641" s="2" t="s">
        <v>301</v>
      </c>
      <c r="B641" s="6">
        <v>2038223</v>
      </c>
      <c r="C641" s="6">
        <v>95</v>
      </c>
      <c r="D641" s="3">
        <v>24</v>
      </c>
      <c r="E641" s="4" t="s">
        <v>19</v>
      </c>
      <c r="F641" s="5" t="s">
        <v>15</v>
      </c>
      <c r="G641" s="5"/>
      <c r="H641" s="52" t="s">
        <v>16</v>
      </c>
      <c r="I641" s="52" t="s">
        <v>286</v>
      </c>
      <c r="J641" s="52" t="s">
        <v>1699</v>
      </c>
      <c r="K641" s="52">
        <v>24065</v>
      </c>
      <c r="L641" s="52" t="s">
        <v>18</v>
      </c>
    </row>
    <row r="642" spans="1:12" ht="17">
      <c r="A642" s="2" t="s">
        <v>301</v>
      </c>
      <c r="B642" s="6">
        <v>2038266</v>
      </c>
      <c r="C642" s="6">
        <v>52</v>
      </c>
      <c r="D642" s="3">
        <v>24</v>
      </c>
      <c r="E642" s="4" t="s">
        <v>34</v>
      </c>
      <c r="F642" s="5" t="s">
        <v>15</v>
      </c>
      <c r="G642" s="5"/>
      <c r="H642" s="52" t="s">
        <v>16</v>
      </c>
      <c r="I642" s="52" t="s">
        <v>286</v>
      </c>
      <c r="J642" s="52" t="s">
        <v>1699</v>
      </c>
      <c r="K642" s="52">
        <v>24108</v>
      </c>
      <c r="L642" s="52" t="s">
        <v>18</v>
      </c>
    </row>
    <row r="643" spans="1:12" ht="17">
      <c r="A643" s="2" t="s">
        <v>301</v>
      </c>
      <c r="B643" s="6">
        <v>2038294</v>
      </c>
      <c r="C643" s="6">
        <v>24</v>
      </c>
      <c r="D643" s="3">
        <v>24</v>
      </c>
      <c r="E643" s="4" t="s">
        <v>88</v>
      </c>
      <c r="F643" s="5" t="s">
        <v>15</v>
      </c>
      <c r="G643" s="5"/>
      <c r="H643" s="52" t="s">
        <v>16</v>
      </c>
      <c r="I643" s="52" t="s">
        <v>286</v>
      </c>
      <c r="J643" s="52" t="s">
        <v>1699</v>
      </c>
      <c r="K643" s="52">
        <v>24136</v>
      </c>
      <c r="L643" s="52" t="s">
        <v>18</v>
      </c>
    </row>
    <row r="644" spans="1:12" ht="17">
      <c r="A644" s="2">
        <v>12</v>
      </c>
      <c r="B644" s="3">
        <v>6702</v>
      </c>
      <c r="C644" s="3"/>
      <c r="D644" s="3">
        <v>28</v>
      </c>
      <c r="E644" s="4" t="s">
        <v>183</v>
      </c>
      <c r="F644" s="5" t="s">
        <v>15</v>
      </c>
      <c r="G644" s="5" t="s">
        <v>15</v>
      </c>
      <c r="H644" s="52" t="s">
        <v>16</v>
      </c>
      <c r="I644" s="52" t="s">
        <v>324</v>
      </c>
      <c r="J644" s="52" t="s">
        <v>1698</v>
      </c>
      <c r="K644" s="52">
        <v>10271</v>
      </c>
      <c r="L644" s="52" t="s">
        <v>18</v>
      </c>
    </row>
    <row r="645" spans="1:12" ht="17">
      <c r="A645" s="2">
        <v>12</v>
      </c>
      <c r="B645" s="3">
        <v>985248</v>
      </c>
      <c r="C645" s="3"/>
      <c r="D645" s="3">
        <v>25</v>
      </c>
      <c r="E645" s="4" t="s">
        <v>305</v>
      </c>
      <c r="F645" s="5"/>
      <c r="G645" s="5"/>
      <c r="H645" s="7" t="s">
        <v>30</v>
      </c>
      <c r="I645" s="7" t="s">
        <v>306</v>
      </c>
      <c r="J645" s="7" t="s">
        <v>1698</v>
      </c>
      <c r="K645" s="7">
        <v>-773</v>
      </c>
      <c r="L645" s="7" t="s">
        <v>307</v>
      </c>
    </row>
    <row r="646" spans="1:12" ht="17">
      <c r="A646" s="2">
        <v>12</v>
      </c>
      <c r="B646" s="6">
        <v>1360369</v>
      </c>
      <c r="C646" s="6"/>
      <c r="D646" s="3">
        <v>14</v>
      </c>
      <c r="E646" s="4" t="s">
        <v>308</v>
      </c>
      <c r="F646" s="5"/>
      <c r="G646" s="5"/>
      <c r="H646" s="7" t="s">
        <v>30</v>
      </c>
      <c r="I646" s="7" t="s">
        <v>309</v>
      </c>
      <c r="J646" s="7" t="s">
        <v>1699</v>
      </c>
      <c r="K646" s="7">
        <v>-262</v>
      </c>
      <c r="L646" s="7" t="s">
        <v>213</v>
      </c>
    </row>
    <row r="647" spans="1:12" ht="17">
      <c r="A647" s="2">
        <v>12</v>
      </c>
      <c r="B647" s="6">
        <v>1593657</v>
      </c>
      <c r="C647" s="6"/>
      <c r="D647" s="3">
        <v>22</v>
      </c>
      <c r="E647" s="4" t="s">
        <v>310</v>
      </c>
      <c r="F647" s="5"/>
      <c r="G647" s="5"/>
      <c r="H647" s="7" t="s">
        <v>16</v>
      </c>
      <c r="I647" s="7" t="s">
        <v>311</v>
      </c>
      <c r="J647" s="7" t="s">
        <v>1699</v>
      </c>
      <c r="K647" s="7">
        <v>25</v>
      </c>
      <c r="L647" s="7" t="s">
        <v>213</v>
      </c>
    </row>
    <row r="648" spans="1:12" ht="17">
      <c r="A648" s="2">
        <v>12</v>
      </c>
      <c r="B648" s="6">
        <v>1989034</v>
      </c>
      <c r="C648" s="6"/>
      <c r="D648" s="3">
        <v>22</v>
      </c>
      <c r="E648" s="4" t="s">
        <v>312</v>
      </c>
      <c r="F648" s="5"/>
      <c r="G648" s="5"/>
      <c r="H648" s="7" t="s">
        <v>40</v>
      </c>
      <c r="I648" s="7" t="s">
        <v>313</v>
      </c>
      <c r="J648" s="7" t="s">
        <v>1698</v>
      </c>
      <c r="K648" s="7">
        <v>0</v>
      </c>
      <c r="L648" s="7" t="s">
        <v>213</v>
      </c>
    </row>
    <row r="649" spans="1:12" ht="17">
      <c r="A649" s="2">
        <v>12</v>
      </c>
      <c r="B649" s="6">
        <v>2263812</v>
      </c>
      <c r="C649" s="6"/>
      <c r="D649" s="3">
        <v>40</v>
      </c>
      <c r="E649" s="4" t="s">
        <v>56</v>
      </c>
      <c r="F649" s="5" t="s">
        <v>15</v>
      </c>
      <c r="G649" s="5" t="s">
        <v>15</v>
      </c>
      <c r="H649" s="52" t="s">
        <v>16</v>
      </c>
      <c r="I649" s="52" t="s">
        <v>1490</v>
      </c>
      <c r="J649" s="52" t="s">
        <v>1699</v>
      </c>
      <c r="K649" s="52">
        <v>14850</v>
      </c>
      <c r="L649" s="52" t="s">
        <v>18</v>
      </c>
    </row>
    <row r="650" spans="1:12">
      <c r="A650" s="2" t="s">
        <v>314</v>
      </c>
      <c r="B650" s="8">
        <v>7300</v>
      </c>
      <c r="C650" s="8">
        <v>2264162</v>
      </c>
      <c r="D650" s="8">
        <v>34</v>
      </c>
      <c r="E650" s="9" t="s">
        <v>315</v>
      </c>
      <c r="F650" s="10" t="s">
        <v>15</v>
      </c>
      <c r="G650" s="10" t="s">
        <v>15</v>
      </c>
      <c r="H650" s="52" t="s">
        <v>16</v>
      </c>
      <c r="I650" s="52" t="s">
        <v>1490</v>
      </c>
      <c r="J650" s="52" t="s">
        <v>1698</v>
      </c>
      <c r="K650" s="52">
        <v>15200</v>
      </c>
      <c r="L650" s="52" t="s">
        <v>18</v>
      </c>
    </row>
    <row r="651" spans="1:12">
      <c r="A651" s="2" t="s">
        <v>314</v>
      </c>
      <c r="B651" s="8">
        <v>55836</v>
      </c>
      <c r="C651" s="8">
        <v>2215629</v>
      </c>
      <c r="D651" s="8">
        <v>31</v>
      </c>
      <c r="E651" s="9" t="s">
        <v>316</v>
      </c>
      <c r="F651" s="10"/>
      <c r="G651" s="10"/>
      <c r="H651" s="7" t="s">
        <v>40</v>
      </c>
      <c r="I651" s="7" t="s">
        <v>317</v>
      </c>
      <c r="J651" s="7" t="s">
        <v>1699</v>
      </c>
      <c r="K651" s="7">
        <v>0</v>
      </c>
      <c r="L651" s="7" t="s">
        <v>42</v>
      </c>
    </row>
    <row r="652" spans="1:12">
      <c r="A652" s="2" t="s">
        <v>314</v>
      </c>
      <c r="B652" s="8">
        <v>792518</v>
      </c>
      <c r="C652" s="8">
        <v>1478938</v>
      </c>
      <c r="D652" s="8">
        <v>40</v>
      </c>
      <c r="E652" s="9" t="s">
        <v>318</v>
      </c>
      <c r="F652" s="10"/>
      <c r="G652" s="10"/>
      <c r="H652" s="7" t="s">
        <v>40</v>
      </c>
      <c r="I652" s="7" t="s">
        <v>319</v>
      </c>
      <c r="J652" s="7" t="s">
        <v>1698</v>
      </c>
      <c r="K652" s="7">
        <v>0</v>
      </c>
      <c r="L652" s="7" t="s">
        <v>320</v>
      </c>
    </row>
    <row r="653" spans="1:12">
      <c r="A653" s="2" t="s">
        <v>314</v>
      </c>
      <c r="B653" s="8">
        <v>792578</v>
      </c>
      <c r="C653" s="8">
        <v>1478878</v>
      </c>
      <c r="D653" s="8">
        <v>40</v>
      </c>
      <c r="E653" s="9" t="s">
        <v>318</v>
      </c>
      <c r="F653" s="10"/>
      <c r="G653" s="10"/>
      <c r="H653" s="7" t="s">
        <v>40</v>
      </c>
      <c r="I653" s="7" t="s">
        <v>319</v>
      </c>
      <c r="J653" s="7" t="s">
        <v>1698</v>
      </c>
      <c r="K653" s="7">
        <v>0</v>
      </c>
      <c r="L653" s="7" t="s">
        <v>320</v>
      </c>
    </row>
    <row r="654" spans="1:12">
      <c r="A654" s="2" t="s">
        <v>314</v>
      </c>
      <c r="B654" s="8">
        <v>1495587</v>
      </c>
      <c r="C654" s="8">
        <v>775879</v>
      </c>
      <c r="D654" s="8">
        <v>30</v>
      </c>
      <c r="E654" s="9" t="s">
        <v>321</v>
      </c>
      <c r="F654" s="10"/>
      <c r="G654" s="10"/>
      <c r="H654" s="7" t="s">
        <v>30</v>
      </c>
      <c r="I654" s="7" t="s">
        <v>322</v>
      </c>
      <c r="J654" s="7" t="s">
        <v>1698</v>
      </c>
      <c r="K654" s="7">
        <v>-631</v>
      </c>
      <c r="L654" s="7" t="s">
        <v>153</v>
      </c>
    </row>
    <row r="655" spans="1:12" ht="17">
      <c r="A655" s="2" t="s">
        <v>314</v>
      </c>
      <c r="B655" s="6">
        <v>2249531</v>
      </c>
      <c r="C655" s="6">
        <v>21934</v>
      </c>
      <c r="D655" s="3">
        <v>31</v>
      </c>
      <c r="E655" s="4" t="s">
        <v>323</v>
      </c>
      <c r="F655" s="5"/>
      <c r="G655" s="5" t="s">
        <v>15</v>
      </c>
      <c r="H655" s="7" t="s">
        <v>40</v>
      </c>
      <c r="I655" s="7" t="s">
        <v>324</v>
      </c>
      <c r="J655" s="7" t="s">
        <v>1699</v>
      </c>
      <c r="K655" s="7">
        <v>0</v>
      </c>
      <c r="L655" s="7" t="s">
        <v>18</v>
      </c>
    </row>
    <row r="656" spans="1:12" ht="17">
      <c r="A656" s="2" t="s">
        <v>314</v>
      </c>
      <c r="B656" s="6">
        <v>2251054</v>
      </c>
      <c r="C656" s="6">
        <v>20410</v>
      </c>
      <c r="D656" s="3">
        <v>32</v>
      </c>
      <c r="E656" s="4" t="s">
        <v>325</v>
      </c>
      <c r="F656" s="5"/>
      <c r="G656" s="5" t="s">
        <v>15</v>
      </c>
      <c r="H656" s="7" t="s">
        <v>40</v>
      </c>
      <c r="I656" s="7" t="s">
        <v>324</v>
      </c>
      <c r="J656" s="7" t="s">
        <v>1699</v>
      </c>
      <c r="K656" s="7">
        <v>0</v>
      </c>
      <c r="L656" s="7" t="s">
        <v>18</v>
      </c>
    </row>
    <row r="657" spans="1:12" ht="17">
      <c r="A657" s="2" t="s">
        <v>314</v>
      </c>
      <c r="B657" s="6">
        <v>2270854</v>
      </c>
      <c r="C657" s="6">
        <v>618</v>
      </c>
      <c r="D657" s="3">
        <v>24</v>
      </c>
      <c r="E657" s="4" t="s">
        <v>91</v>
      </c>
      <c r="F657" s="5" t="s">
        <v>15</v>
      </c>
      <c r="G657" s="5" t="s">
        <v>15</v>
      </c>
      <c r="H657" s="52" t="s">
        <v>16</v>
      </c>
      <c r="I657" s="52" t="s">
        <v>324</v>
      </c>
      <c r="J657" s="52" t="s">
        <v>1699</v>
      </c>
      <c r="K657" s="52">
        <v>16355</v>
      </c>
      <c r="L657" s="52" t="s">
        <v>18</v>
      </c>
    </row>
    <row r="658" spans="1:12" ht="17">
      <c r="A658" s="2" t="s">
        <v>314</v>
      </c>
      <c r="B658" s="6">
        <v>2270902</v>
      </c>
      <c r="C658" s="6">
        <v>570</v>
      </c>
      <c r="D658" s="3">
        <v>24</v>
      </c>
      <c r="E658" s="4" t="s">
        <v>23</v>
      </c>
      <c r="F658" s="5" t="s">
        <v>15</v>
      </c>
      <c r="G658" s="5" t="s">
        <v>15</v>
      </c>
      <c r="H658" s="52" t="s">
        <v>16</v>
      </c>
      <c r="I658" s="52" t="s">
        <v>324</v>
      </c>
      <c r="J658" s="52" t="s">
        <v>1699</v>
      </c>
      <c r="K658" s="52">
        <v>16403</v>
      </c>
      <c r="L658" s="52" t="s">
        <v>18</v>
      </c>
    </row>
    <row r="659" spans="1:12" ht="17">
      <c r="A659" s="2" t="s">
        <v>314</v>
      </c>
      <c r="B659" s="6">
        <v>2270952</v>
      </c>
      <c r="C659" s="6">
        <v>499</v>
      </c>
      <c r="D659" s="3">
        <v>45</v>
      </c>
      <c r="E659" s="4" t="s">
        <v>78</v>
      </c>
      <c r="F659" s="5" t="s">
        <v>15</v>
      </c>
      <c r="G659" s="5" t="s">
        <v>15</v>
      </c>
      <c r="H659" s="52" t="s">
        <v>16</v>
      </c>
      <c r="I659" s="52" t="s">
        <v>324</v>
      </c>
      <c r="J659" s="52" t="s">
        <v>1699</v>
      </c>
      <c r="K659" s="52">
        <v>16474</v>
      </c>
      <c r="L659" s="52" t="s">
        <v>18</v>
      </c>
    </row>
    <row r="660" spans="1:12" ht="17">
      <c r="A660" s="2" t="s">
        <v>314</v>
      </c>
      <c r="B660" s="6">
        <v>2271001</v>
      </c>
      <c r="C660" s="6">
        <v>471</v>
      </c>
      <c r="D660" s="3">
        <v>24</v>
      </c>
      <c r="E660" s="4" t="s">
        <v>35</v>
      </c>
      <c r="F660" s="5" t="s">
        <v>15</v>
      </c>
      <c r="G660" s="5" t="s">
        <v>15</v>
      </c>
      <c r="H660" s="52" t="s">
        <v>16</v>
      </c>
      <c r="I660" s="52" t="s">
        <v>324</v>
      </c>
      <c r="J660" s="52" t="s">
        <v>1699</v>
      </c>
      <c r="K660" s="52">
        <v>16502</v>
      </c>
      <c r="L660" s="52" t="s">
        <v>18</v>
      </c>
    </row>
    <row r="661" spans="1:12" ht="17">
      <c r="A661" s="2" t="s">
        <v>314</v>
      </c>
      <c r="B661" s="6">
        <v>2271029</v>
      </c>
      <c r="C661" s="6">
        <v>436</v>
      </c>
      <c r="D661" s="3">
        <v>31</v>
      </c>
      <c r="E661" s="4" t="s">
        <v>326</v>
      </c>
      <c r="F661" s="5" t="s">
        <v>15</v>
      </c>
      <c r="G661" s="5" t="s">
        <v>15</v>
      </c>
      <c r="H661" s="52" t="s">
        <v>16</v>
      </c>
      <c r="I661" s="52" t="s">
        <v>324</v>
      </c>
      <c r="J661" s="52" t="s">
        <v>1699</v>
      </c>
      <c r="K661" s="52">
        <v>16565</v>
      </c>
      <c r="L661" s="52" t="s">
        <v>18</v>
      </c>
    </row>
    <row r="662" spans="1:12" ht="17">
      <c r="A662" s="2" t="s">
        <v>314</v>
      </c>
      <c r="B662" s="6">
        <v>2271064</v>
      </c>
      <c r="C662" s="6">
        <v>408</v>
      </c>
      <c r="D662" s="3">
        <v>24</v>
      </c>
      <c r="E662" s="4" t="s">
        <v>34</v>
      </c>
      <c r="F662" s="5" t="s">
        <v>15</v>
      </c>
      <c r="G662" s="5" t="s">
        <v>15</v>
      </c>
      <c r="H662" s="52" t="s">
        <v>16</v>
      </c>
      <c r="I662" s="52" t="s">
        <v>324</v>
      </c>
      <c r="J662" s="52" t="s">
        <v>1699</v>
      </c>
      <c r="K662" s="52">
        <v>16621</v>
      </c>
      <c r="L662" s="52" t="s">
        <v>18</v>
      </c>
    </row>
    <row r="663" spans="1:12" ht="17">
      <c r="A663" s="2" t="s">
        <v>314</v>
      </c>
      <c r="B663" s="6">
        <v>2271099</v>
      </c>
      <c r="C663" s="6">
        <v>352</v>
      </c>
      <c r="D663" s="3">
        <v>45</v>
      </c>
      <c r="E663" s="4" t="s">
        <v>327</v>
      </c>
      <c r="F663" s="5" t="s">
        <v>15</v>
      </c>
      <c r="G663" s="5" t="s">
        <v>15</v>
      </c>
      <c r="H663" s="52" t="s">
        <v>16</v>
      </c>
      <c r="I663" s="52" t="s">
        <v>324</v>
      </c>
      <c r="J663" s="52" t="s">
        <v>1699</v>
      </c>
      <c r="K663" s="52">
        <v>16662</v>
      </c>
      <c r="L663" s="52" t="s">
        <v>18</v>
      </c>
    </row>
    <row r="664" spans="1:12" ht="17">
      <c r="A664" s="2" t="s">
        <v>314</v>
      </c>
      <c r="B664" s="6">
        <v>2271161</v>
      </c>
      <c r="C664" s="6">
        <v>311</v>
      </c>
      <c r="D664" s="3">
        <v>24</v>
      </c>
      <c r="E664" s="4" t="s">
        <v>35</v>
      </c>
      <c r="F664" s="5" t="s">
        <v>15</v>
      </c>
      <c r="G664" s="5" t="s">
        <v>15</v>
      </c>
      <c r="H664" s="52" t="s">
        <v>16</v>
      </c>
      <c r="I664" s="52" t="s">
        <v>324</v>
      </c>
      <c r="J664" s="52" t="s">
        <v>1699</v>
      </c>
      <c r="K664" s="52">
        <v>16713</v>
      </c>
      <c r="L664" s="52" t="s">
        <v>18</v>
      </c>
    </row>
    <row r="665" spans="1:12" ht="17">
      <c r="A665" s="2" t="s">
        <v>314</v>
      </c>
      <c r="B665" s="6">
        <v>2271212</v>
      </c>
      <c r="C665" s="6">
        <v>260</v>
      </c>
      <c r="D665" s="3">
        <v>24</v>
      </c>
      <c r="E665" s="4" t="s">
        <v>328</v>
      </c>
      <c r="F665" s="5" t="s">
        <v>15</v>
      </c>
      <c r="G665" s="5" t="s">
        <v>15</v>
      </c>
      <c r="H665" s="52" t="s">
        <v>16</v>
      </c>
      <c r="I665" s="52" t="s">
        <v>1491</v>
      </c>
      <c r="J665" s="52" t="s">
        <v>1699</v>
      </c>
      <c r="K665" s="52">
        <v>21104</v>
      </c>
      <c r="L665" s="52" t="s">
        <v>18</v>
      </c>
    </row>
    <row r="666" spans="1:12" ht="17">
      <c r="A666" s="2" t="s">
        <v>314</v>
      </c>
      <c r="B666" s="6">
        <v>2271240</v>
      </c>
      <c r="C666" s="6">
        <v>232</v>
      </c>
      <c r="D666" s="3">
        <v>24</v>
      </c>
      <c r="E666" s="4" t="s">
        <v>88</v>
      </c>
      <c r="F666" s="5" t="s">
        <v>15</v>
      </c>
      <c r="G666" s="5" t="s">
        <v>15</v>
      </c>
      <c r="H666" s="52" t="s">
        <v>16</v>
      </c>
      <c r="I666" s="52" t="s">
        <v>324</v>
      </c>
      <c r="J666" s="52" t="s">
        <v>1699</v>
      </c>
      <c r="K666" s="52">
        <v>16741</v>
      </c>
      <c r="L666" s="52" t="s">
        <v>18</v>
      </c>
    </row>
    <row r="667" spans="1:12" ht="17">
      <c r="A667" s="2" t="s">
        <v>314</v>
      </c>
      <c r="B667" s="6">
        <v>2271275</v>
      </c>
      <c r="C667" s="6">
        <v>178</v>
      </c>
      <c r="D667" s="3">
        <v>43</v>
      </c>
      <c r="E667" s="4" t="s">
        <v>329</v>
      </c>
      <c r="F667" s="5" t="s">
        <v>15</v>
      </c>
      <c r="G667" s="5" t="s">
        <v>15</v>
      </c>
      <c r="H667" s="52" t="s">
        <v>16</v>
      </c>
      <c r="I667" s="52" t="s">
        <v>324</v>
      </c>
      <c r="J667" s="52" t="s">
        <v>1699</v>
      </c>
      <c r="K667" s="52">
        <v>16795</v>
      </c>
      <c r="L667" s="52" t="s">
        <v>18</v>
      </c>
    </row>
    <row r="668" spans="1:12" ht="17">
      <c r="A668" s="2" t="s">
        <v>314</v>
      </c>
      <c r="B668" s="6">
        <v>2271349</v>
      </c>
      <c r="C668" s="6">
        <v>123</v>
      </c>
      <c r="D668" s="3">
        <v>24</v>
      </c>
      <c r="E668" s="4" t="s">
        <v>19</v>
      </c>
      <c r="F668" s="5" t="s">
        <v>15</v>
      </c>
      <c r="G668" s="5" t="s">
        <v>15</v>
      </c>
      <c r="H668" s="52" t="s">
        <v>16</v>
      </c>
      <c r="I668" s="52" t="s">
        <v>324</v>
      </c>
      <c r="J668" s="52" t="s">
        <v>1699</v>
      </c>
      <c r="K668" s="52">
        <v>16850</v>
      </c>
      <c r="L668" s="52" t="s">
        <v>18</v>
      </c>
    </row>
    <row r="669" spans="1:12" ht="17">
      <c r="A669" s="2" t="s">
        <v>314</v>
      </c>
      <c r="B669" s="6">
        <v>2271397</v>
      </c>
      <c r="C669" s="6">
        <v>54</v>
      </c>
      <c r="D669" s="3">
        <v>45</v>
      </c>
      <c r="E669" s="4" t="s">
        <v>82</v>
      </c>
      <c r="F669" s="5" t="s">
        <v>15</v>
      </c>
      <c r="G669" s="5" t="s">
        <v>15</v>
      </c>
      <c r="H669" s="52" t="s">
        <v>16</v>
      </c>
      <c r="I669" s="52" t="s">
        <v>324</v>
      </c>
      <c r="J669" s="52" t="s">
        <v>1699</v>
      </c>
      <c r="K669" s="52">
        <v>16919</v>
      </c>
      <c r="L669" s="52" t="s">
        <v>18</v>
      </c>
    </row>
    <row r="670" spans="1:12" ht="17">
      <c r="A670" s="2" t="s">
        <v>314</v>
      </c>
      <c r="B670" s="6">
        <v>2271446</v>
      </c>
      <c r="C670" s="6">
        <v>6</v>
      </c>
      <c r="D670" s="3">
        <v>44</v>
      </c>
      <c r="E670" s="4" t="s">
        <v>330</v>
      </c>
      <c r="F670" s="5" t="s">
        <v>15</v>
      </c>
      <c r="G670" s="5" t="s">
        <v>15</v>
      </c>
      <c r="H670" s="52" t="s">
        <v>16</v>
      </c>
      <c r="I670" s="52" t="s">
        <v>324</v>
      </c>
      <c r="J670" s="52" t="s">
        <v>1699</v>
      </c>
      <c r="K670" s="52">
        <v>16967</v>
      </c>
      <c r="L670" s="52" t="s">
        <v>18</v>
      </c>
    </row>
    <row r="671" spans="1:12" ht="17">
      <c r="A671" s="2">
        <v>13</v>
      </c>
      <c r="B671" s="3">
        <v>7330</v>
      </c>
      <c r="C671" s="3"/>
      <c r="D671" s="3">
        <v>28</v>
      </c>
      <c r="E671" s="4" t="s">
        <v>38</v>
      </c>
      <c r="F671" s="5" t="s">
        <v>15</v>
      </c>
      <c r="G671" s="5" t="s">
        <v>15</v>
      </c>
      <c r="H671" s="52" t="s">
        <v>16</v>
      </c>
      <c r="I671" s="52" t="s">
        <v>1491</v>
      </c>
      <c r="J671" s="52" t="s">
        <v>1698</v>
      </c>
      <c r="K671" s="52">
        <v>14034</v>
      </c>
      <c r="L671" s="52" t="s">
        <v>18</v>
      </c>
    </row>
    <row r="672" spans="1:12" ht="17">
      <c r="A672" s="2">
        <v>13</v>
      </c>
      <c r="B672" s="3">
        <v>725801</v>
      </c>
      <c r="C672" s="3"/>
      <c r="D672" s="3">
        <v>39</v>
      </c>
      <c r="E672" s="4" t="s">
        <v>331</v>
      </c>
      <c r="F672" s="5"/>
      <c r="G672" s="5"/>
      <c r="H672" s="7" t="s">
        <v>40</v>
      </c>
      <c r="I672" s="7" t="s">
        <v>332</v>
      </c>
      <c r="J672" s="7" t="s">
        <v>1698</v>
      </c>
      <c r="K672" s="7">
        <v>0</v>
      </c>
      <c r="L672" s="7" t="s">
        <v>333</v>
      </c>
    </row>
    <row r="673" spans="1:12" ht="17">
      <c r="A673" s="2">
        <v>13</v>
      </c>
      <c r="B673" s="6">
        <v>1945555</v>
      </c>
      <c r="C673" s="6"/>
      <c r="D673" s="3">
        <v>39</v>
      </c>
      <c r="E673" s="4" t="s">
        <v>334</v>
      </c>
      <c r="F673" s="5"/>
      <c r="G673" s="5"/>
      <c r="H673" s="7" t="s">
        <v>40</v>
      </c>
      <c r="I673" s="7" t="s">
        <v>335</v>
      </c>
      <c r="J673" s="7" t="s">
        <v>1699</v>
      </c>
      <c r="K673" s="7">
        <v>0</v>
      </c>
      <c r="L673" s="7" t="s">
        <v>336</v>
      </c>
    </row>
    <row r="674" spans="1:12" ht="17">
      <c r="A674" s="2">
        <v>13</v>
      </c>
      <c r="B674" s="6">
        <v>1945615</v>
      </c>
      <c r="C674" s="6"/>
      <c r="D674" s="3">
        <v>39</v>
      </c>
      <c r="E674" s="4" t="s">
        <v>337</v>
      </c>
      <c r="F674" s="5"/>
      <c r="G674" s="5"/>
      <c r="H674" s="7" t="s">
        <v>40</v>
      </c>
      <c r="I674" s="7" t="s">
        <v>335</v>
      </c>
      <c r="J674" s="7" t="s">
        <v>1699</v>
      </c>
      <c r="K674" s="7">
        <v>0</v>
      </c>
      <c r="L674" s="7" t="s">
        <v>336</v>
      </c>
    </row>
    <row r="675" spans="1:12" ht="17">
      <c r="A675" s="2">
        <v>13</v>
      </c>
      <c r="B675" s="6">
        <v>1945711</v>
      </c>
      <c r="C675" s="6"/>
      <c r="D675" s="3">
        <v>39</v>
      </c>
      <c r="E675" s="4" t="s">
        <v>338</v>
      </c>
      <c r="F675" s="5"/>
      <c r="G675" s="5"/>
      <c r="H675" s="7" t="s">
        <v>40</v>
      </c>
      <c r="I675" s="7" t="s">
        <v>335</v>
      </c>
      <c r="J675" s="7" t="s">
        <v>1699</v>
      </c>
      <c r="K675" s="7">
        <v>0</v>
      </c>
      <c r="L675" s="7" t="s">
        <v>336</v>
      </c>
    </row>
    <row r="676" spans="1:12" ht="17">
      <c r="A676" s="2">
        <v>13</v>
      </c>
      <c r="B676" s="6">
        <v>1945939</v>
      </c>
      <c r="C676" s="6"/>
      <c r="D676" s="3">
        <v>39</v>
      </c>
      <c r="E676" s="4" t="s">
        <v>339</v>
      </c>
      <c r="F676" s="5"/>
      <c r="G676" s="5"/>
      <c r="H676" s="7" t="s">
        <v>40</v>
      </c>
      <c r="I676" s="7" t="s">
        <v>335</v>
      </c>
      <c r="J676" s="7" t="s">
        <v>1699</v>
      </c>
      <c r="K676" s="7">
        <v>0</v>
      </c>
      <c r="L676" s="7" t="s">
        <v>336</v>
      </c>
    </row>
    <row r="677" spans="1:12" ht="17">
      <c r="A677" s="2">
        <v>13</v>
      </c>
      <c r="B677" s="6">
        <v>1945999</v>
      </c>
      <c r="C677" s="6"/>
      <c r="D677" s="3">
        <v>39</v>
      </c>
      <c r="E677" s="4" t="s">
        <v>338</v>
      </c>
      <c r="F677" s="5"/>
      <c r="G677" s="5"/>
      <c r="H677" s="7" t="s">
        <v>40</v>
      </c>
      <c r="I677" s="7" t="s">
        <v>335</v>
      </c>
      <c r="J677" s="7" t="s">
        <v>1699</v>
      </c>
      <c r="K677" s="7">
        <v>0</v>
      </c>
      <c r="L677" s="7" t="s">
        <v>336</v>
      </c>
    </row>
    <row r="678" spans="1:12" ht="17">
      <c r="A678" s="2">
        <v>13</v>
      </c>
      <c r="B678" s="6">
        <v>1946071</v>
      </c>
      <c r="C678" s="6"/>
      <c r="D678" s="3">
        <v>39</v>
      </c>
      <c r="E678" s="4" t="s">
        <v>338</v>
      </c>
      <c r="F678" s="5"/>
      <c r="G678" s="5"/>
      <c r="H678" s="7" t="s">
        <v>40</v>
      </c>
      <c r="I678" s="7" t="s">
        <v>335</v>
      </c>
      <c r="J678" s="7" t="s">
        <v>1699</v>
      </c>
      <c r="K678" s="7">
        <v>0</v>
      </c>
      <c r="L678" s="7" t="s">
        <v>336</v>
      </c>
    </row>
    <row r="679" spans="1:12" ht="17">
      <c r="A679" s="2">
        <v>13</v>
      </c>
      <c r="B679" s="6">
        <v>1946119</v>
      </c>
      <c r="C679" s="6"/>
      <c r="D679" s="3">
        <v>39</v>
      </c>
      <c r="E679" s="4" t="s">
        <v>340</v>
      </c>
      <c r="F679" s="5"/>
      <c r="G679" s="5"/>
      <c r="H679" s="7" t="s">
        <v>40</v>
      </c>
      <c r="I679" s="7" t="s">
        <v>335</v>
      </c>
      <c r="J679" s="7" t="s">
        <v>1699</v>
      </c>
      <c r="K679" s="7">
        <v>0</v>
      </c>
      <c r="L679" s="7" t="s">
        <v>336</v>
      </c>
    </row>
    <row r="680" spans="1:12" ht="17">
      <c r="A680" s="2">
        <v>13</v>
      </c>
      <c r="B680" s="6">
        <v>2887071</v>
      </c>
      <c r="C680" s="6"/>
      <c r="D680" s="3">
        <v>36</v>
      </c>
      <c r="E680" s="4" t="s">
        <v>341</v>
      </c>
      <c r="F680" s="5"/>
      <c r="G680" s="5" t="s">
        <v>15</v>
      </c>
      <c r="H680" s="7" t="s">
        <v>40</v>
      </c>
      <c r="I680" s="7" t="s">
        <v>342</v>
      </c>
      <c r="J680" s="7" t="s">
        <v>1699</v>
      </c>
      <c r="K680" s="7">
        <v>0</v>
      </c>
      <c r="L680" s="7" t="s">
        <v>18</v>
      </c>
    </row>
    <row r="681" spans="1:12" ht="17">
      <c r="A681" s="2">
        <v>13</v>
      </c>
      <c r="B681" s="6">
        <v>2913306</v>
      </c>
      <c r="C681" s="6"/>
      <c r="D681" s="3">
        <v>40</v>
      </c>
      <c r="E681" s="4" t="s">
        <v>164</v>
      </c>
      <c r="F681" s="5" t="s">
        <v>15</v>
      </c>
      <c r="G681" s="5" t="s">
        <v>15</v>
      </c>
      <c r="H681" s="52" t="s">
        <v>16</v>
      </c>
      <c r="I681" s="52" t="s">
        <v>342</v>
      </c>
      <c r="J681" s="52" t="s">
        <v>1699</v>
      </c>
      <c r="K681" s="52">
        <v>20966</v>
      </c>
      <c r="L681" s="52" t="s">
        <v>18</v>
      </c>
    </row>
    <row r="682" spans="1:12" ht="17">
      <c r="A682" s="2">
        <v>13</v>
      </c>
      <c r="B682" s="6">
        <v>2922416</v>
      </c>
      <c r="C682" s="6"/>
      <c r="D682" s="3">
        <v>24</v>
      </c>
      <c r="E682" s="4" t="s">
        <v>35</v>
      </c>
      <c r="F682" s="5" t="s">
        <v>15</v>
      </c>
      <c r="G682" s="5" t="s">
        <v>15</v>
      </c>
      <c r="H682" s="52" t="s">
        <v>16</v>
      </c>
      <c r="I682" s="52" t="s">
        <v>342</v>
      </c>
      <c r="J682" s="52" t="s">
        <v>1699</v>
      </c>
      <c r="K682" s="52">
        <v>30076</v>
      </c>
      <c r="L682" s="52" t="s">
        <v>18</v>
      </c>
    </row>
    <row r="683" spans="1:12" ht="17">
      <c r="A683" s="2">
        <v>13</v>
      </c>
      <c r="B683" s="6">
        <v>2922487</v>
      </c>
      <c r="C683" s="6"/>
      <c r="D683" s="3">
        <v>24</v>
      </c>
      <c r="E683" s="4" t="s">
        <v>20</v>
      </c>
      <c r="F683" s="5" t="s">
        <v>15</v>
      </c>
      <c r="G683" s="5" t="s">
        <v>15</v>
      </c>
      <c r="H683" s="52" t="s">
        <v>16</v>
      </c>
      <c r="I683" s="52" t="s">
        <v>342</v>
      </c>
      <c r="J683" s="52" t="s">
        <v>1699</v>
      </c>
      <c r="K683" s="52">
        <v>30147</v>
      </c>
      <c r="L683" s="52" t="s">
        <v>18</v>
      </c>
    </row>
    <row r="684" spans="1:12" ht="17">
      <c r="A684" s="2">
        <v>13</v>
      </c>
      <c r="B684" s="6">
        <v>2922521</v>
      </c>
      <c r="C684" s="6"/>
      <c r="D684" s="3">
        <v>24</v>
      </c>
      <c r="E684" s="4" t="s">
        <v>343</v>
      </c>
      <c r="F684" s="5" t="s">
        <v>15</v>
      </c>
      <c r="G684" s="5" t="s">
        <v>15</v>
      </c>
      <c r="H684" s="52" t="s">
        <v>16</v>
      </c>
      <c r="I684" s="52" t="s">
        <v>342</v>
      </c>
      <c r="J684" s="52" t="s">
        <v>1699</v>
      </c>
      <c r="K684" s="52">
        <v>30181</v>
      </c>
      <c r="L684" s="52" t="s">
        <v>18</v>
      </c>
    </row>
    <row r="685" spans="1:12" ht="17">
      <c r="A685" s="2">
        <v>13</v>
      </c>
      <c r="B685" s="6">
        <v>2922569</v>
      </c>
      <c r="C685" s="6"/>
      <c r="D685" s="3">
        <v>24</v>
      </c>
      <c r="E685" s="4" t="s">
        <v>88</v>
      </c>
      <c r="F685" s="5" t="s">
        <v>15</v>
      </c>
      <c r="G685" s="5" t="s">
        <v>15</v>
      </c>
      <c r="H685" s="52" t="s">
        <v>16</v>
      </c>
      <c r="I685" s="52" t="s">
        <v>342</v>
      </c>
      <c r="J685" s="52" t="s">
        <v>1699</v>
      </c>
      <c r="K685" s="52">
        <v>30229</v>
      </c>
      <c r="L685" s="52" t="s">
        <v>18</v>
      </c>
    </row>
    <row r="686" spans="1:12" ht="17">
      <c r="A686" s="2">
        <v>13</v>
      </c>
      <c r="B686" s="6">
        <v>2922604</v>
      </c>
      <c r="C686" s="6"/>
      <c r="D686" s="3">
        <v>24</v>
      </c>
      <c r="E686" s="4" t="s">
        <v>34</v>
      </c>
      <c r="F686" s="5" t="s">
        <v>15</v>
      </c>
      <c r="G686" s="5" t="s">
        <v>15</v>
      </c>
      <c r="H686" s="52" t="s">
        <v>16</v>
      </c>
      <c r="I686" s="52" t="s">
        <v>342</v>
      </c>
      <c r="J686" s="52" t="s">
        <v>1699</v>
      </c>
      <c r="K686" s="52">
        <v>30264</v>
      </c>
      <c r="L686" s="52" t="s">
        <v>18</v>
      </c>
    </row>
    <row r="687" spans="1:12" ht="17">
      <c r="A687" s="2">
        <v>13</v>
      </c>
      <c r="B687" s="6">
        <v>2922632</v>
      </c>
      <c r="C687" s="6"/>
      <c r="D687" s="3">
        <v>24</v>
      </c>
      <c r="E687" s="4" t="s">
        <v>20</v>
      </c>
      <c r="F687" s="5" t="s">
        <v>15</v>
      </c>
      <c r="G687" s="5" t="s">
        <v>15</v>
      </c>
      <c r="H687" s="52" t="s">
        <v>16</v>
      </c>
      <c r="I687" s="52" t="s">
        <v>342</v>
      </c>
      <c r="J687" s="52" t="s">
        <v>1699</v>
      </c>
      <c r="K687" s="52">
        <v>30292</v>
      </c>
      <c r="L687" s="52" t="s">
        <v>18</v>
      </c>
    </row>
    <row r="688" spans="1:12" ht="17">
      <c r="A688" s="2">
        <v>13</v>
      </c>
      <c r="B688" s="6">
        <v>2922693</v>
      </c>
      <c r="C688" s="6"/>
      <c r="D688" s="3">
        <v>43</v>
      </c>
      <c r="E688" s="4" t="s">
        <v>344</v>
      </c>
      <c r="F688" s="5" t="s">
        <v>15</v>
      </c>
      <c r="G688" s="5" t="s">
        <v>15</v>
      </c>
      <c r="H688" s="52" t="s">
        <v>16</v>
      </c>
      <c r="I688" s="52" t="s">
        <v>342</v>
      </c>
      <c r="J688" s="52" t="s">
        <v>1699</v>
      </c>
      <c r="K688" s="52">
        <v>30353</v>
      </c>
      <c r="L688" s="52" t="s">
        <v>18</v>
      </c>
    </row>
    <row r="689" spans="1:12" ht="17">
      <c r="A689" s="2">
        <v>13</v>
      </c>
      <c r="B689" s="6">
        <v>2922754</v>
      </c>
      <c r="C689" s="6"/>
      <c r="D689" s="3">
        <v>24</v>
      </c>
      <c r="E689" s="4" t="s">
        <v>19</v>
      </c>
      <c r="F689" s="5" t="s">
        <v>15</v>
      </c>
      <c r="G689" s="5" t="s">
        <v>15</v>
      </c>
      <c r="H689" s="52" t="s">
        <v>16</v>
      </c>
      <c r="I689" s="52" t="s">
        <v>342</v>
      </c>
      <c r="J689" s="52" t="s">
        <v>1699</v>
      </c>
      <c r="K689" s="52">
        <v>30414</v>
      </c>
      <c r="L689" s="52" t="s">
        <v>18</v>
      </c>
    </row>
    <row r="690" spans="1:12" ht="17">
      <c r="A690" s="2">
        <v>13</v>
      </c>
      <c r="B690" s="6">
        <v>2922789</v>
      </c>
      <c r="C690" s="6"/>
      <c r="D690" s="3">
        <v>24</v>
      </c>
      <c r="E690" s="4" t="s">
        <v>34</v>
      </c>
      <c r="F690" s="5" t="s">
        <v>15</v>
      </c>
      <c r="G690" s="5" t="s">
        <v>15</v>
      </c>
      <c r="H690" s="52" t="s">
        <v>16</v>
      </c>
      <c r="I690" s="52" t="s">
        <v>342</v>
      </c>
      <c r="J690" s="52" t="s">
        <v>1699</v>
      </c>
      <c r="K690" s="52">
        <v>30449</v>
      </c>
      <c r="L690" s="52" t="s">
        <v>18</v>
      </c>
    </row>
    <row r="691" spans="1:12" ht="17">
      <c r="A691" s="2">
        <v>13</v>
      </c>
      <c r="B691" s="6">
        <v>2922837</v>
      </c>
      <c r="C691" s="6"/>
      <c r="D691" s="3">
        <v>24</v>
      </c>
      <c r="E691" s="4" t="s">
        <v>88</v>
      </c>
      <c r="F691" s="5" t="s">
        <v>15</v>
      </c>
      <c r="G691" s="5" t="s">
        <v>15</v>
      </c>
      <c r="H691" s="52" t="s">
        <v>16</v>
      </c>
      <c r="I691" s="52" t="s">
        <v>342</v>
      </c>
      <c r="J691" s="52" t="s">
        <v>1699</v>
      </c>
      <c r="K691" s="52">
        <v>30497</v>
      </c>
      <c r="L691" s="52" t="s">
        <v>18</v>
      </c>
    </row>
    <row r="692" spans="1:12" ht="17">
      <c r="A692" s="2">
        <v>13</v>
      </c>
      <c r="B692" s="6">
        <v>2922873</v>
      </c>
      <c r="C692" s="6"/>
      <c r="D692" s="3">
        <v>24</v>
      </c>
      <c r="E692" s="4" t="s">
        <v>19</v>
      </c>
      <c r="F692" s="5" t="s">
        <v>15</v>
      </c>
      <c r="G692" s="5" t="s">
        <v>15</v>
      </c>
      <c r="H692" s="52" t="s">
        <v>16</v>
      </c>
      <c r="I692" s="52" t="s">
        <v>342</v>
      </c>
      <c r="J692" s="52" t="s">
        <v>1699</v>
      </c>
      <c r="K692" s="52">
        <v>30533</v>
      </c>
      <c r="L692" s="52" t="s">
        <v>18</v>
      </c>
    </row>
    <row r="693" spans="1:12" ht="17">
      <c r="A693" s="2">
        <v>13</v>
      </c>
      <c r="B693" s="6">
        <v>2922901</v>
      </c>
      <c r="C693" s="6"/>
      <c r="D693" s="3">
        <v>24</v>
      </c>
      <c r="E693" s="4" t="s">
        <v>19</v>
      </c>
      <c r="F693" s="5" t="s">
        <v>15</v>
      </c>
      <c r="G693" s="5" t="s">
        <v>15</v>
      </c>
      <c r="H693" s="52" t="s">
        <v>16</v>
      </c>
      <c r="I693" s="52" t="s">
        <v>342</v>
      </c>
      <c r="J693" s="52" t="s">
        <v>1699</v>
      </c>
      <c r="K693" s="52">
        <v>30561</v>
      </c>
      <c r="L693" s="52" t="s">
        <v>18</v>
      </c>
    </row>
    <row r="694" spans="1:12" ht="17">
      <c r="A694" s="2">
        <v>13</v>
      </c>
      <c r="B694" s="6">
        <v>2922929</v>
      </c>
      <c r="C694" s="6"/>
      <c r="D694" s="3">
        <v>31</v>
      </c>
      <c r="E694" s="4" t="s">
        <v>345</v>
      </c>
      <c r="F694" s="5" t="s">
        <v>15</v>
      </c>
      <c r="G694" s="5" t="s">
        <v>15</v>
      </c>
      <c r="H694" s="52" t="s">
        <v>16</v>
      </c>
      <c r="I694" s="52" t="s">
        <v>342</v>
      </c>
      <c r="J694" s="52" t="s">
        <v>1699</v>
      </c>
      <c r="K694" s="52">
        <v>30589</v>
      </c>
      <c r="L694" s="52" t="s">
        <v>18</v>
      </c>
    </row>
    <row r="695" spans="1:12" ht="17">
      <c r="A695" s="2">
        <v>13</v>
      </c>
      <c r="B695" s="6">
        <v>2922970</v>
      </c>
      <c r="C695" s="6"/>
      <c r="D695" s="3">
        <v>24</v>
      </c>
      <c r="E695" s="4" t="s">
        <v>23</v>
      </c>
      <c r="F695" s="5" t="s">
        <v>15</v>
      </c>
      <c r="G695" s="5" t="s">
        <v>15</v>
      </c>
      <c r="H695" s="52" t="s">
        <v>16</v>
      </c>
      <c r="I695" s="52" t="s">
        <v>342</v>
      </c>
      <c r="J695" s="52" t="s">
        <v>1699</v>
      </c>
      <c r="K695" s="52">
        <v>30630</v>
      </c>
      <c r="L695" s="52" t="s">
        <v>18</v>
      </c>
    </row>
    <row r="696" spans="1:12" ht="17">
      <c r="A696" s="2">
        <v>13</v>
      </c>
      <c r="B696" s="6">
        <v>2922998</v>
      </c>
      <c r="C696" s="6"/>
      <c r="D696" s="3">
        <v>25</v>
      </c>
      <c r="E696" s="4" t="s">
        <v>346</v>
      </c>
      <c r="F696" s="5" t="s">
        <v>15</v>
      </c>
      <c r="G696" s="5" t="s">
        <v>15</v>
      </c>
      <c r="H696" s="52" t="s">
        <v>16</v>
      </c>
      <c r="I696" s="52" t="s">
        <v>342</v>
      </c>
      <c r="J696" s="52" t="s">
        <v>1699</v>
      </c>
      <c r="K696" s="52">
        <v>30658</v>
      </c>
      <c r="L696" s="52" t="s">
        <v>18</v>
      </c>
    </row>
    <row r="697" spans="1:12" ht="17">
      <c r="A697" s="2">
        <v>13</v>
      </c>
      <c r="B697" s="6">
        <v>2923041</v>
      </c>
      <c r="C697" s="6"/>
      <c r="D697" s="3">
        <v>24</v>
      </c>
      <c r="E697" s="4" t="s">
        <v>35</v>
      </c>
      <c r="F697" s="5" t="s">
        <v>15</v>
      </c>
      <c r="G697" s="5" t="s">
        <v>15</v>
      </c>
      <c r="H697" s="52" t="s">
        <v>16</v>
      </c>
      <c r="I697" s="52" t="s">
        <v>342</v>
      </c>
      <c r="J697" s="52" t="s">
        <v>1699</v>
      </c>
      <c r="K697" s="52">
        <v>30701</v>
      </c>
      <c r="L697" s="52" t="s">
        <v>18</v>
      </c>
    </row>
    <row r="698" spans="1:12" ht="17">
      <c r="A698" s="2">
        <v>13</v>
      </c>
      <c r="B698" s="6">
        <v>2923069</v>
      </c>
      <c r="C698" s="6"/>
      <c r="D698" s="3">
        <v>24</v>
      </c>
      <c r="E698" s="4" t="s">
        <v>34</v>
      </c>
      <c r="F698" s="5" t="s">
        <v>15</v>
      </c>
      <c r="G698" s="5" t="s">
        <v>15</v>
      </c>
      <c r="H698" s="52" t="s">
        <v>16</v>
      </c>
      <c r="I698" s="52" t="s">
        <v>342</v>
      </c>
      <c r="J698" s="52" t="s">
        <v>1699</v>
      </c>
      <c r="K698" s="52">
        <v>30729</v>
      </c>
      <c r="L698" s="52" t="s">
        <v>18</v>
      </c>
    </row>
    <row r="699" spans="1:12" ht="17">
      <c r="A699" s="2">
        <v>13</v>
      </c>
      <c r="B699" s="6">
        <v>2923118</v>
      </c>
      <c r="C699" s="6"/>
      <c r="D699" s="3">
        <v>24</v>
      </c>
      <c r="E699" s="4" t="s">
        <v>59</v>
      </c>
      <c r="F699" s="5" t="s">
        <v>15</v>
      </c>
      <c r="G699" s="5" t="s">
        <v>15</v>
      </c>
      <c r="H699" s="52" t="s">
        <v>16</v>
      </c>
      <c r="I699" s="52" t="s">
        <v>342</v>
      </c>
      <c r="J699" s="52" t="s">
        <v>1699</v>
      </c>
      <c r="K699" s="52">
        <v>30778</v>
      </c>
      <c r="L699" s="52" t="s">
        <v>18</v>
      </c>
    </row>
    <row r="700" spans="1:12" ht="17">
      <c r="A700" s="2">
        <v>13</v>
      </c>
      <c r="B700" s="6">
        <v>2923146</v>
      </c>
      <c r="C700" s="6"/>
      <c r="D700" s="3">
        <v>30</v>
      </c>
      <c r="E700" s="4" t="s">
        <v>176</v>
      </c>
      <c r="F700" s="5" t="s">
        <v>15</v>
      </c>
      <c r="G700" s="5" t="s">
        <v>15</v>
      </c>
      <c r="H700" s="52" t="s">
        <v>16</v>
      </c>
      <c r="I700" s="52" t="s">
        <v>342</v>
      </c>
      <c r="J700" s="52" t="s">
        <v>1699</v>
      </c>
      <c r="K700" s="52">
        <v>30806</v>
      </c>
      <c r="L700" s="52" t="s">
        <v>18</v>
      </c>
    </row>
    <row r="701" spans="1:12" ht="17">
      <c r="A701" s="2">
        <v>13</v>
      </c>
      <c r="B701" s="6">
        <v>2923188</v>
      </c>
      <c r="C701" s="6"/>
      <c r="D701" s="3">
        <v>45</v>
      </c>
      <c r="E701" s="4" t="s">
        <v>175</v>
      </c>
      <c r="F701" s="5" t="s">
        <v>15</v>
      </c>
      <c r="G701" s="5" t="s">
        <v>15</v>
      </c>
      <c r="H701" s="52" t="s">
        <v>16</v>
      </c>
      <c r="I701" s="52" t="s">
        <v>342</v>
      </c>
      <c r="J701" s="52" t="s">
        <v>1699</v>
      </c>
      <c r="K701" s="52">
        <v>30848</v>
      </c>
      <c r="L701" s="52" t="s">
        <v>18</v>
      </c>
    </row>
    <row r="702" spans="1:12" ht="17">
      <c r="A702" s="2">
        <v>13</v>
      </c>
      <c r="B702" s="6">
        <v>2923237</v>
      </c>
      <c r="C702" s="6"/>
      <c r="D702" s="3">
        <v>24</v>
      </c>
      <c r="E702" s="4" t="s">
        <v>35</v>
      </c>
      <c r="F702" s="5" t="s">
        <v>15</v>
      </c>
      <c r="G702" s="5" t="s">
        <v>15</v>
      </c>
      <c r="H702" s="52" t="s">
        <v>16</v>
      </c>
      <c r="I702" s="52" t="s">
        <v>342</v>
      </c>
      <c r="J702" s="52" t="s">
        <v>1699</v>
      </c>
      <c r="K702" s="52">
        <v>30897</v>
      </c>
      <c r="L702" s="52" t="s">
        <v>18</v>
      </c>
    </row>
    <row r="703" spans="1:12" ht="17">
      <c r="A703" s="2">
        <v>13</v>
      </c>
      <c r="B703" s="6">
        <v>2923278</v>
      </c>
      <c r="C703" s="6"/>
      <c r="D703" s="3">
        <v>24</v>
      </c>
      <c r="E703" s="4" t="s">
        <v>23</v>
      </c>
      <c r="F703" s="5" t="s">
        <v>15</v>
      </c>
      <c r="G703" s="5" t="s">
        <v>15</v>
      </c>
      <c r="H703" s="52" t="s">
        <v>16</v>
      </c>
      <c r="I703" s="52" t="s">
        <v>342</v>
      </c>
      <c r="J703" s="52" t="s">
        <v>1699</v>
      </c>
      <c r="K703" s="52">
        <v>30938</v>
      </c>
      <c r="L703" s="52" t="s">
        <v>18</v>
      </c>
    </row>
    <row r="704" spans="1:12" ht="17">
      <c r="A704" s="2">
        <v>13</v>
      </c>
      <c r="B704" s="6">
        <v>2923320</v>
      </c>
      <c r="C704" s="6"/>
      <c r="D704" s="3">
        <v>24</v>
      </c>
      <c r="E704" s="4" t="s">
        <v>19</v>
      </c>
      <c r="F704" s="5" t="s">
        <v>15</v>
      </c>
      <c r="G704" s="5" t="s">
        <v>15</v>
      </c>
      <c r="H704" s="52" t="s">
        <v>16</v>
      </c>
      <c r="I704" s="52" t="s">
        <v>342</v>
      </c>
      <c r="J704" s="52" t="s">
        <v>1699</v>
      </c>
      <c r="K704" s="52">
        <v>30980</v>
      </c>
      <c r="L704" s="52" t="s">
        <v>18</v>
      </c>
    </row>
    <row r="705" spans="1:12" ht="17">
      <c r="A705" s="2">
        <v>13</v>
      </c>
      <c r="B705" s="6">
        <v>2923354</v>
      </c>
      <c r="C705" s="6"/>
      <c r="D705" s="3">
        <v>24</v>
      </c>
      <c r="E705" s="4" t="s">
        <v>19</v>
      </c>
      <c r="F705" s="5" t="s">
        <v>15</v>
      </c>
      <c r="G705" s="5" t="s">
        <v>15</v>
      </c>
      <c r="H705" s="52" t="s">
        <v>16</v>
      </c>
      <c r="I705" s="52" t="s">
        <v>342</v>
      </c>
      <c r="J705" s="52" t="s">
        <v>1699</v>
      </c>
      <c r="K705" s="52">
        <v>31014</v>
      </c>
      <c r="L705" s="52" t="s">
        <v>18</v>
      </c>
    </row>
    <row r="706" spans="1:12" ht="17">
      <c r="A706" s="2">
        <v>13</v>
      </c>
      <c r="B706" s="6">
        <v>2923437</v>
      </c>
      <c r="C706" s="6"/>
      <c r="D706" s="3">
        <v>24</v>
      </c>
      <c r="E706" s="4" t="s">
        <v>20</v>
      </c>
      <c r="F706" s="5" t="s">
        <v>15</v>
      </c>
      <c r="G706" s="5" t="s">
        <v>15</v>
      </c>
      <c r="H706" s="52" t="s">
        <v>16</v>
      </c>
      <c r="I706" s="52" t="s">
        <v>342</v>
      </c>
      <c r="J706" s="52" t="s">
        <v>1699</v>
      </c>
      <c r="K706" s="52">
        <v>31097</v>
      </c>
      <c r="L706" s="52" t="s">
        <v>18</v>
      </c>
    </row>
    <row r="707" spans="1:12" ht="17">
      <c r="A707" s="2">
        <v>13</v>
      </c>
      <c r="B707" s="6">
        <v>2923478</v>
      </c>
      <c r="C707" s="6"/>
      <c r="D707" s="3">
        <v>24</v>
      </c>
      <c r="E707" s="4" t="s">
        <v>88</v>
      </c>
      <c r="F707" s="5" t="s">
        <v>15</v>
      </c>
      <c r="G707" s="5" t="s">
        <v>15</v>
      </c>
      <c r="H707" s="52" t="s">
        <v>16</v>
      </c>
      <c r="I707" s="52" t="s">
        <v>342</v>
      </c>
      <c r="J707" s="52" t="s">
        <v>1699</v>
      </c>
      <c r="K707" s="52">
        <v>31138</v>
      </c>
      <c r="L707" s="52" t="s">
        <v>18</v>
      </c>
    </row>
    <row r="708" spans="1:12" ht="17">
      <c r="A708" s="2">
        <v>13</v>
      </c>
      <c r="B708" s="6">
        <v>2923506</v>
      </c>
      <c r="C708" s="6"/>
      <c r="D708" s="3">
        <v>24</v>
      </c>
      <c r="E708" s="4" t="s">
        <v>23</v>
      </c>
      <c r="F708" s="5" t="s">
        <v>15</v>
      </c>
      <c r="G708" s="5" t="s">
        <v>15</v>
      </c>
      <c r="H708" s="52" t="s">
        <v>16</v>
      </c>
      <c r="I708" s="52" t="s">
        <v>342</v>
      </c>
      <c r="J708" s="52" t="s">
        <v>1699</v>
      </c>
      <c r="K708" s="52">
        <v>31166</v>
      </c>
      <c r="L708" s="52" t="s">
        <v>18</v>
      </c>
    </row>
    <row r="709" spans="1:12" ht="17">
      <c r="A709" s="2">
        <v>13</v>
      </c>
      <c r="B709" s="6">
        <v>2923541</v>
      </c>
      <c r="C709" s="6"/>
      <c r="D709" s="3">
        <v>24</v>
      </c>
      <c r="E709" s="4" t="s">
        <v>34</v>
      </c>
      <c r="F709" s="5" t="s">
        <v>15</v>
      </c>
      <c r="G709" s="5" t="s">
        <v>15</v>
      </c>
      <c r="H709" s="52" t="s">
        <v>16</v>
      </c>
      <c r="I709" s="52" t="s">
        <v>342</v>
      </c>
      <c r="J709" s="52" t="s">
        <v>1699</v>
      </c>
      <c r="K709" s="52">
        <v>31201</v>
      </c>
      <c r="L709" s="52" t="s">
        <v>18</v>
      </c>
    </row>
    <row r="710" spans="1:12" ht="17">
      <c r="A710" s="2">
        <v>13</v>
      </c>
      <c r="B710" s="6">
        <v>2923569</v>
      </c>
      <c r="C710" s="6"/>
      <c r="D710" s="3">
        <v>24</v>
      </c>
      <c r="E710" s="4" t="s">
        <v>19</v>
      </c>
      <c r="F710" s="5" t="s">
        <v>15</v>
      </c>
      <c r="G710" s="5" t="s">
        <v>15</v>
      </c>
      <c r="H710" s="52" t="s">
        <v>16</v>
      </c>
      <c r="I710" s="52" t="s">
        <v>342</v>
      </c>
      <c r="J710" s="52" t="s">
        <v>1699</v>
      </c>
      <c r="K710" s="52">
        <v>31229</v>
      </c>
      <c r="L710" s="52" t="s">
        <v>18</v>
      </c>
    </row>
    <row r="711" spans="1:12" ht="17">
      <c r="A711" s="2">
        <v>13</v>
      </c>
      <c r="B711" s="6">
        <v>2923603</v>
      </c>
      <c r="C711" s="6"/>
      <c r="D711" s="3">
        <v>24</v>
      </c>
      <c r="E711" s="4" t="s">
        <v>19</v>
      </c>
      <c r="F711" s="5" t="s">
        <v>15</v>
      </c>
      <c r="G711" s="5" t="s">
        <v>15</v>
      </c>
      <c r="H711" s="52" t="s">
        <v>16</v>
      </c>
      <c r="I711" s="52" t="s">
        <v>342</v>
      </c>
      <c r="J711" s="52" t="s">
        <v>1699</v>
      </c>
      <c r="K711" s="52">
        <v>31263</v>
      </c>
      <c r="L711" s="52" t="s">
        <v>18</v>
      </c>
    </row>
    <row r="712" spans="1:12" ht="17">
      <c r="A712" s="2">
        <v>13</v>
      </c>
      <c r="B712" s="6">
        <v>2923730</v>
      </c>
      <c r="C712" s="6"/>
      <c r="D712" s="3">
        <v>45</v>
      </c>
      <c r="E712" s="4" t="s">
        <v>347</v>
      </c>
      <c r="F712" s="5" t="s">
        <v>15</v>
      </c>
      <c r="G712" s="5" t="s">
        <v>15</v>
      </c>
      <c r="H712" s="52" t="s">
        <v>16</v>
      </c>
      <c r="I712" s="52" t="s">
        <v>342</v>
      </c>
      <c r="J712" s="52" t="s">
        <v>1699</v>
      </c>
      <c r="K712" s="52">
        <v>31390</v>
      </c>
      <c r="L712" s="52" t="s">
        <v>18</v>
      </c>
    </row>
    <row r="713" spans="1:12" ht="17">
      <c r="A713" s="2">
        <v>13</v>
      </c>
      <c r="B713" s="6">
        <v>2923826</v>
      </c>
      <c r="C713" s="6"/>
      <c r="D713" s="3">
        <v>24</v>
      </c>
      <c r="E713" s="4" t="s">
        <v>20</v>
      </c>
      <c r="F713" s="5" t="s">
        <v>15</v>
      </c>
      <c r="G713" s="5" t="s">
        <v>15</v>
      </c>
      <c r="H713" s="52" t="s">
        <v>16</v>
      </c>
      <c r="I713" s="52" t="s">
        <v>342</v>
      </c>
      <c r="J713" s="52" t="s">
        <v>1699</v>
      </c>
      <c r="K713" s="52">
        <v>31486</v>
      </c>
      <c r="L713" s="52" t="s">
        <v>18</v>
      </c>
    </row>
    <row r="714" spans="1:12" ht="17">
      <c r="A714" s="2">
        <v>13</v>
      </c>
      <c r="B714" s="6">
        <v>2923888</v>
      </c>
      <c r="C714" s="6"/>
      <c r="D714" s="3">
        <v>24</v>
      </c>
      <c r="E714" s="4" t="s">
        <v>35</v>
      </c>
      <c r="F714" s="5" t="s">
        <v>15</v>
      </c>
      <c r="G714" s="5" t="s">
        <v>15</v>
      </c>
      <c r="H714" s="52" t="s">
        <v>16</v>
      </c>
      <c r="I714" s="52" t="s">
        <v>342</v>
      </c>
      <c r="J714" s="52" t="s">
        <v>1699</v>
      </c>
      <c r="K714" s="52">
        <v>31548</v>
      </c>
      <c r="L714" s="52" t="s">
        <v>18</v>
      </c>
    </row>
    <row r="715" spans="1:12" ht="17">
      <c r="A715" s="2">
        <v>13</v>
      </c>
      <c r="B715" s="6">
        <v>2923916</v>
      </c>
      <c r="C715" s="6"/>
      <c r="D715" s="3">
        <v>24</v>
      </c>
      <c r="E715" s="4" t="s">
        <v>23</v>
      </c>
      <c r="F715" s="5" t="s">
        <v>15</v>
      </c>
      <c r="G715" s="5" t="s">
        <v>15</v>
      </c>
      <c r="H715" s="52" t="s">
        <v>16</v>
      </c>
      <c r="I715" s="52" t="s">
        <v>342</v>
      </c>
      <c r="J715" s="52" t="s">
        <v>1699</v>
      </c>
      <c r="K715" s="52">
        <v>31576</v>
      </c>
      <c r="L715" s="52" t="s">
        <v>18</v>
      </c>
    </row>
    <row r="716" spans="1:12" ht="17">
      <c r="A716" s="2">
        <v>13</v>
      </c>
      <c r="B716" s="6">
        <v>2923944</v>
      </c>
      <c r="C716" s="6"/>
      <c r="D716" s="3">
        <v>30</v>
      </c>
      <c r="E716" s="4" t="s">
        <v>258</v>
      </c>
      <c r="F716" s="5" t="s">
        <v>15</v>
      </c>
      <c r="G716" s="5" t="s">
        <v>15</v>
      </c>
      <c r="H716" s="52" t="s">
        <v>16</v>
      </c>
      <c r="I716" s="52" t="s">
        <v>342</v>
      </c>
      <c r="J716" s="52" t="s">
        <v>1699</v>
      </c>
      <c r="K716" s="52">
        <v>31604</v>
      </c>
      <c r="L716" s="52" t="s">
        <v>18</v>
      </c>
    </row>
    <row r="717" spans="1:12" ht="17">
      <c r="A717" s="2">
        <v>13</v>
      </c>
      <c r="B717" s="6">
        <v>2923984</v>
      </c>
      <c r="C717" s="6"/>
      <c r="D717" s="3">
        <v>24</v>
      </c>
      <c r="E717" s="4" t="s">
        <v>59</v>
      </c>
      <c r="F717" s="5" t="s">
        <v>15</v>
      </c>
      <c r="G717" s="5" t="s">
        <v>15</v>
      </c>
      <c r="H717" s="52" t="s">
        <v>16</v>
      </c>
      <c r="I717" s="52" t="s">
        <v>342</v>
      </c>
      <c r="J717" s="52" t="s">
        <v>1699</v>
      </c>
      <c r="K717" s="52">
        <v>31644</v>
      </c>
      <c r="L717" s="52" t="s">
        <v>18</v>
      </c>
    </row>
    <row r="718" spans="1:12" ht="17">
      <c r="A718" s="2">
        <v>13</v>
      </c>
      <c r="B718" s="6">
        <v>2924062</v>
      </c>
      <c r="C718" s="6"/>
      <c r="D718" s="3">
        <v>24</v>
      </c>
      <c r="E718" s="4" t="s">
        <v>20</v>
      </c>
      <c r="F718" s="5" t="s">
        <v>15</v>
      </c>
      <c r="G718" s="5" t="s">
        <v>15</v>
      </c>
      <c r="H718" s="52" t="s">
        <v>16</v>
      </c>
      <c r="I718" s="52" t="s">
        <v>342</v>
      </c>
      <c r="J718" s="52" t="s">
        <v>1699</v>
      </c>
      <c r="K718" s="52">
        <v>31722</v>
      </c>
      <c r="L718" s="52" t="s">
        <v>18</v>
      </c>
    </row>
    <row r="719" spans="1:12" ht="17">
      <c r="A719" s="2">
        <v>13</v>
      </c>
      <c r="B719" s="6">
        <v>2924111</v>
      </c>
      <c r="C719" s="6"/>
      <c r="D719" s="3">
        <v>24</v>
      </c>
      <c r="E719" s="4" t="s">
        <v>19</v>
      </c>
      <c r="F719" s="5" t="s">
        <v>15</v>
      </c>
      <c r="G719" s="5" t="s">
        <v>15</v>
      </c>
      <c r="H719" s="52" t="s">
        <v>16</v>
      </c>
      <c r="I719" s="52" t="s">
        <v>342</v>
      </c>
      <c r="J719" s="52" t="s">
        <v>1699</v>
      </c>
      <c r="K719" s="52">
        <v>31771</v>
      </c>
      <c r="L719" s="52" t="s">
        <v>18</v>
      </c>
    </row>
    <row r="720" spans="1:12" ht="17">
      <c r="A720" s="2">
        <v>13</v>
      </c>
      <c r="B720" s="6">
        <v>2924161</v>
      </c>
      <c r="C720" s="6"/>
      <c r="D720" s="3">
        <v>24</v>
      </c>
      <c r="E720" s="4" t="s">
        <v>34</v>
      </c>
      <c r="F720" s="5" t="s">
        <v>15</v>
      </c>
      <c r="G720" s="5" t="s">
        <v>15</v>
      </c>
      <c r="H720" s="52" t="s">
        <v>16</v>
      </c>
      <c r="I720" s="52" t="s">
        <v>342</v>
      </c>
      <c r="J720" s="52" t="s">
        <v>1699</v>
      </c>
      <c r="K720" s="52">
        <v>31821</v>
      </c>
      <c r="L720" s="52" t="s">
        <v>18</v>
      </c>
    </row>
    <row r="721" spans="1:12" ht="17">
      <c r="A721" s="2">
        <v>13</v>
      </c>
      <c r="B721" s="6">
        <v>2924195</v>
      </c>
      <c r="C721" s="6"/>
      <c r="D721" s="3">
        <v>24</v>
      </c>
      <c r="E721" s="4" t="s">
        <v>35</v>
      </c>
      <c r="F721" s="5" t="s">
        <v>15</v>
      </c>
      <c r="G721" s="5" t="s">
        <v>15</v>
      </c>
      <c r="H721" s="52" t="s">
        <v>16</v>
      </c>
      <c r="I721" s="52" t="s">
        <v>342</v>
      </c>
      <c r="J721" s="52" t="s">
        <v>1699</v>
      </c>
      <c r="K721" s="52">
        <v>31855</v>
      </c>
      <c r="L721" s="52" t="s">
        <v>18</v>
      </c>
    </row>
    <row r="722" spans="1:12" ht="17">
      <c r="A722" s="2">
        <v>13</v>
      </c>
      <c r="B722" s="6">
        <v>2924230</v>
      </c>
      <c r="C722" s="6"/>
      <c r="D722" s="3">
        <v>24</v>
      </c>
      <c r="E722" s="4" t="s">
        <v>20</v>
      </c>
      <c r="F722" s="5" t="s">
        <v>15</v>
      </c>
      <c r="G722" s="5" t="s">
        <v>15</v>
      </c>
      <c r="H722" s="52" t="s">
        <v>16</v>
      </c>
      <c r="I722" s="52" t="s">
        <v>342</v>
      </c>
      <c r="J722" s="52" t="s">
        <v>1699</v>
      </c>
      <c r="K722" s="52">
        <v>31890</v>
      </c>
      <c r="L722" s="52" t="s">
        <v>18</v>
      </c>
    </row>
    <row r="723" spans="1:12" ht="17">
      <c r="A723" s="2">
        <v>13</v>
      </c>
      <c r="B723" s="6">
        <v>2924285</v>
      </c>
      <c r="C723" s="6"/>
      <c r="D723" s="3">
        <v>24</v>
      </c>
      <c r="E723" s="4" t="s">
        <v>59</v>
      </c>
      <c r="F723" s="5" t="s">
        <v>15</v>
      </c>
      <c r="G723" s="5" t="s">
        <v>15</v>
      </c>
      <c r="H723" s="52" t="s">
        <v>16</v>
      </c>
      <c r="I723" s="52" t="s">
        <v>342</v>
      </c>
      <c r="J723" s="52" t="s">
        <v>1699</v>
      </c>
      <c r="K723" s="52">
        <v>31945</v>
      </c>
      <c r="L723" s="52" t="s">
        <v>18</v>
      </c>
    </row>
    <row r="724" spans="1:12" ht="17">
      <c r="A724" s="2">
        <v>13</v>
      </c>
      <c r="B724" s="6">
        <v>2924313</v>
      </c>
      <c r="C724" s="6"/>
      <c r="D724" s="3">
        <v>24</v>
      </c>
      <c r="E724" s="4" t="s">
        <v>88</v>
      </c>
      <c r="F724" s="5" t="s">
        <v>15</v>
      </c>
      <c r="G724" s="5" t="s">
        <v>15</v>
      </c>
      <c r="H724" s="52" t="s">
        <v>16</v>
      </c>
      <c r="I724" s="52" t="s">
        <v>342</v>
      </c>
      <c r="J724" s="52" t="s">
        <v>1699</v>
      </c>
      <c r="K724" s="52">
        <v>31973</v>
      </c>
      <c r="L724" s="52" t="s">
        <v>18</v>
      </c>
    </row>
    <row r="725" spans="1:12" ht="17">
      <c r="A725" s="2">
        <v>13</v>
      </c>
      <c r="B725" s="6">
        <v>2924348</v>
      </c>
      <c r="C725" s="6"/>
      <c r="D725" s="3">
        <v>24</v>
      </c>
      <c r="E725" s="4" t="s">
        <v>19</v>
      </c>
      <c r="F725" s="5" t="s">
        <v>15</v>
      </c>
      <c r="G725" s="5" t="s">
        <v>15</v>
      </c>
      <c r="H725" s="52" t="s">
        <v>16</v>
      </c>
      <c r="I725" s="52" t="s">
        <v>342</v>
      </c>
      <c r="J725" s="52" t="s">
        <v>1699</v>
      </c>
      <c r="K725" s="52">
        <v>32008</v>
      </c>
      <c r="L725" s="52" t="s">
        <v>18</v>
      </c>
    </row>
    <row r="726" spans="1:12" ht="17">
      <c r="A726" s="2">
        <v>13</v>
      </c>
      <c r="B726" s="6">
        <v>2924382</v>
      </c>
      <c r="C726" s="6"/>
      <c r="D726" s="3">
        <v>30</v>
      </c>
      <c r="E726" s="4" t="s">
        <v>176</v>
      </c>
      <c r="F726" s="5" t="s">
        <v>15</v>
      </c>
      <c r="G726" s="5" t="s">
        <v>15</v>
      </c>
      <c r="H726" s="52" t="s">
        <v>16</v>
      </c>
      <c r="I726" s="52" t="s">
        <v>342</v>
      </c>
      <c r="J726" s="52" t="s">
        <v>1699</v>
      </c>
      <c r="K726" s="52">
        <v>32042</v>
      </c>
      <c r="L726" s="52" t="s">
        <v>18</v>
      </c>
    </row>
    <row r="727" spans="1:12" ht="17">
      <c r="A727" s="2">
        <v>13</v>
      </c>
      <c r="B727" s="6">
        <v>2924422</v>
      </c>
      <c r="C727" s="6"/>
      <c r="D727" s="3">
        <v>24</v>
      </c>
      <c r="E727" s="4" t="s">
        <v>19</v>
      </c>
      <c r="F727" s="5" t="s">
        <v>15</v>
      </c>
      <c r="G727" s="5" t="s">
        <v>15</v>
      </c>
      <c r="H727" s="52" t="s">
        <v>16</v>
      </c>
      <c r="I727" s="52" t="s">
        <v>342</v>
      </c>
      <c r="J727" s="52" t="s">
        <v>1699</v>
      </c>
      <c r="K727" s="52">
        <v>32082</v>
      </c>
      <c r="L727" s="52" t="s">
        <v>18</v>
      </c>
    </row>
    <row r="728" spans="1:12" ht="17">
      <c r="A728" s="2">
        <v>13</v>
      </c>
      <c r="B728" s="6">
        <v>2924471</v>
      </c>
      <c r="C728" s="6"/>
      <c r="D728" s="3">
        <v>24</v>
      </c>
      <c r="E728" s="4" t="s">
        <v>19</v>
      </c>
      <c r="F728" s="5" t="s">
        <v>15</v>
      </c>
      <c r="G728" s="5" t="s">
        <v>15</v>
      </c>
      <c r="H728" s="52" t="s">
        <v>16</v>
      </c>
      <c r="I728" s="52" t="s">
        <v>342</v>
      </c>
      <c r="J728" s="52" t="s">
        <v>1699</v>
      </c>
      <c r="K728" s="52">
        <v>32131</v>
      </c>
      <c r="L728" s="52" t="s">
        <v>18</v>
      </c>
    </row>
    <row r="729" spans="1:12" ht="17">
      <c r="A729" s="2">
        <v>13</v>
      </c>
      <c r="B729" s="6">
        <v>2924506</v>
      </c>
      <c r="C729" s="6"/>
      <c r="D729" s="3">
        <v>24</v>
      </c>
      <c r="E729" s="4" t="s">
        <v>34</v>
      </c>
      <c r="F729" s="5" t="s">
        <v>15</v>
      </c>
      <c r="G729" s="5" t="s">
        <v>15</v>
      </c>
      <c r="H729" s="52" t="s">
        <v>16</v>
      </c>
      <c r="I729" s="52" t="s">
        <v>342</v>
      </c>
      <c r="J729" s="52" t="s">
        <v>1699</v>
      </c>
      <c r="K729" s="52">
        <v>32166</v>
      </c>
      <c r="L729" s="52" t="s">
        <v>18</v>
      </c>
    </row>
    <row r="730" spans="1:12" ht="17">
      <c r="A730" s="2">
        <v>13</v>
      </c>
      <c r="B730" s="6">
        <v>2924535</v>
      </c>
      <c r="C730" s="6"/>
      <c r="D730" s="3">
        <v>24</v>
      </c>
      <c r="E730" s="4" t="s">
        <v>35</v>
      </c>
      <c r="F730" s="5" t="s">
        <v>15</v>
      </c>
      <c r="G730" s="5" t="s">
        <v>15</v>
      </c>
      <c r="H730" s="52" t="s">
        <v>16</v>
      </c>
      <c r="I730" s="52" t="s">
        <v>342</v>
      </c>
      <c r="J730" s="52" t="s">
        <v>1699</v>
      </c>
      <c r="K730" s="52">
        <v>32195</v>
      </c>
      <c r="L730" s="52" t="s">
        <v>18</v>
      </c>
    </row>
    <row r="731" spans="1:12" ht="17">
      <c r="A731" s="2">
        <v>13</v>
      </c>
      <c r="B731" s="6">
        <v>2924578</v>
      </c>
      <c r="C731" s="6"/>
      <c r="D731" s="3">
        <v>45</v>
      </c>
      <c r="E731" s="4" t="s">
        <v>217</v>
      </c>
      <c r="F731" s="5" t="s">
        <v>15</v>
      </c>
      <c r="G731" s="5" t="s">
        <v>15</v>
      </c>
      <c r="H731" s="52" t="s">
        <v>16</v>
      </c>
      <c r="I731" s="52" t="s">
        <v>342</v>
      </c>
      <c r="J731" s="52" t="s">
        <v>1699</v>
      </c>
      <c r="K731" s="52">
        <v>32238</v>
      </c>
      <c r="L731" s="52" t="s">
        <v>18</v>
      </c>
    </row>
    <row r="732" spans="1:12" ht="17">
      <c r="A732" s="2">
        <v>13</v>
      </c>
      <c r="B732" s="6">
        <v>2924640</v>
      </c>
      <c r="C732" s="6"/>
      <c r="D732" s="3">
        <v>24</v>
      </c>
      <c r="E732" s="4" t="s">
        <v>88</v>
      </c>
      <c r="F732" s="5" t="s">
        <v>15</v>
      </c>
      <c r="G732" s="5" t="s">
        <v>15</v>
      </c>
      <c r="H732" s="52" t="s">
        <v>16</v>
      </c>
      <c r="I732" s="52" t="s">
        <v>342</v>
      </c>
      <c r="J732" s="52" t="s">
        <v>1699</v>
      </c>
      <c r="K732" s="52">
        <v>32300</v>
      </c>
      <c r="L732" s="52" t="s">
        <v>18</v>
      </c>
    </row>
    <row r="733" spans="1:12" ht="17">
      <c r="A733" s="2">
        <v>13</v>
      </c>
      <c r="B733" s="6">
        <v>2924688</v>
      </c>
      <c r="C733" s="6"/>
      <c r="D733" s="3">
        <v>24</v>
      </c>
      <c r="E733" s="4" t="s">
        <v>23</v>
      </c>
      <c r="F733" s="5" t="s">
        <v>15</v>
      </c>
      <c r="G733" s="5" t="s">
        <v>15</v>
      </c>
      <c r="H733" s="52" t="s">
        <v>16</v>
      </c>
      <c r="I733" s="52" t="s">
        <v>342</v>
      </c>
      <c r="J733" s="52" t="s">
        <v>1699</v>
      </c>
      <c r="K733" s="52">
        <v>32348</v>
      </c>
      <c r="L733" s="52" t="s">
        <v>18</v>
      </c>
    </row>
    <row r="734" spans="1:12" ht="17">
      <c r="A734" s="2">
        <v>13</v>
      </c>
      <c r="B734" s="6">
        <v>2924716</v>
      </c>
      <c r="C734" s="6"/>
      <c r="D734" s="3">
        <v>24</v>
      </c>
      <c r="E734" s="4" t="s">
        <v>20</v>
      </c>
      <c r="F734" s="5" t="s">
        <v>15</v>
      </c>
      <c r="G734" s="5" t="s">
        <v>15</v>
      </c>
      <c r="H734" s="52" t="s">
        <v>16</v>
      </c>
      <c r="I734" s="52" t="s">
        <v>342</v>
      </c>
      <c r="J734" s="52" t="s">
        <v>1699</v>
      </c>
      <c r="K734" s="52">
        <v>32376</v>
      </c>
      <c r="L734" s="52" t="s">
        <v>18</v>
      </c>
    </row>
    <row r="735" spans="1:12" ht="17">
      <c r="A735" s="2">
        <v>13</v>
      </c>
      <c r="B735" s="6">
        <v>2924751</v>
      </c>
      <c r="C735" s="6"/>
      <c r="D735" s="3">
        <v>45</v>
      </c>
      <c r="E735" s="4" t="s">
        <v>348</v>
      </c>
      <c r="F735" s="5" t="s">
        <v>15</v>
      </c>
      <c r="G735" s="5" t="s">
        <v>15</v>
      </c>
      <c r="H735" s="52" t="s">
        <v>16</v>
      </c>
      <c r="I735" s="52" t="s">
        <v>342</v>
      </c>
      <c r="J735" s="52" t="s">
        <v>1699</v>
      </c>
      <c r="K735" s="52">
        <v>32411</v>
      </c>
      <c r="L735" s="52" t="s">
        <v>18</v>
      </c>
    </row>
    <row r="736" spans="1:12" ht="17">
      <c r="A736" s="2">
        <v>13</v>
      </c>
      <c r="B736" s="6">
        <v>2924807</v>
      </c>
      <c r="C736" s="6"/>
      <c r="D736" s="3">
        <v>24</v>
      </c>
      <c r="E736" s="4" t="s">
        <v>59</v>
      </c>
      <c r="F736" s="5" t="s">
        <v>15</v>
      </c>
      <c r="G736" s="5" t="s">
        <v>15</v>
      </c>
      <c r="H736" s="52" t="s">
        <v>16</v>
      </c>
      <c r="I736" s="52" t="s">
        <v>342</v>
      </c>
      <c r="J736" s="52" t="s">
        <v>1699</v>
      </c>
      <c r="K736" s="52">
        <v>32467</v>
      </c>
      <c r="L736" s="52" t="s">
        <v>18</v>
      </c>
    </row>
    <row r="737" spans="1:12" ht="17">
      <c r="A737" s="2">
        <v>13</v>
      </c>
      <c r="B737" s="6">
        <v>2924878</v>
      </c>
      <c r="C737" s="6"/>
      <c r="D737" s="3">
        <v>24</v>
      </c>
      <c r="E737" s="4" t="s">
        <v>19</v>
      </c>
      <c r="F737" s="5" t="s">
        <v>15</v>
      </c>
      <c r="G737" s="5" t="s">
        <v>15</v>
      </c>
      <c r="H737" s="52" t="s">
        <v>16</v>
      </c>
      <c r="I737" s="52" t="s">
        <v>342</v>
      </c>
      <c r="J737" s="52" t="s">
        <v>1699</v>
      </c>
      <c r="K737" s="52">
        <v>32538</v>
      </c>
      <c r="L737" s="52" t="s">
        <v>18</v>
      </c>
    </row>
    <row r="738" spans="1:12" ht="17">
      <c r="A738" s="2">
        <v>13</v>
      </c>
      <c r="B738" s="6">
        <v>2924906</v>
      </c>
      <c r="C738" s="6"/>
      <c r="D738" s="3">
        <v>24</v>
      </c>
      <c r="E738" s="4" t="s">
        <v>34</v>
      </c>
      <c r="F738" s="5" t="s">
        <v>15</v>
      </c>
      <c r="G738" s="5" t="s">
        <v>15</v>
      </c>
      <c r="H738" s="52" t="s">
        <v>16</v>
      </c>
      <c r="I738" s="52" t="s">
        <v>342</v>
      </c>
      <c r="J738" s="52" t="s">
        <v>1699</v>
      </c>
      <c r="K738" s="52">
        <v>32566</v>
      </c>
      <c r="L738" s="52" t="s">
        <v>18</v>
      </c>
    </row>
    <row r="739" spans="1:12" ht="17">
      <c r="A739" s="2">
        <v>13</v>
      </c>
      <c r="B739" s="6">
        <v>2924947</v>
      </c>
      <c r="C739" s="6"/>
      <c r="D739" s="3">
        <v>24</v>
      </c>
      <c r="E739" s="4" t="s">
        <v>20</v>
      </c>
      <c r="F739" s="5" t="s">
        <v>15</v>
      </c>
      <c r="G739" s="5" t="s">
        <v>15</v>
      </c>
      <c r="H739" s="52" t="s">
        <v>16</v>
      </c>
      <c r="I739" s="52" t="s">
        <v>342</v>
      </c>
      <c r="J739" s="52" t="s">
        <v>1699</v>
      </c>
      <c r="K739" s="52">
        <v>32607</v>
      </c>
      <c r="L739" s="52" t="s">
        <v>18</v>
      </c>
    </row>
    <row r="740" spans="1:12" ht="17">
      <c r="A740" s="2">
        <v>13</v>
      </c>
      <c r="B740" s="6">
        <v>2924989</v>
      </c>
      <c r="C740" s="6"/>
      <c r="D740" s="3">
        <v>24</v>
      </c>
      <c r="E740" s="4" t="s">
        <v>59</v>
      </c>
      <c r="F740" s="5" t="s">
        <v>15</v>
      </c>
      <c r="G740" s="5" t="s">
        <v>15</v>
      </c>
      <c r="H740" s="52" t="s">
        <v>16</v>
      </c>
      <c r="I740" s="52" t="s">
        <v>342</v>
      </c>
      <c r="J740" s="52" t="s">
        <v>1699</v>
      </c>
      <c r="K740" s="52">
        <v>32649</v>
      </c>
      <c r="L740" s="52" t="s">
        <v>18</v>
      </c>
    </row>
    <row r="741" spans="1:12" ht="17">
      <c r="A741" s="2">
        <v>13</v>
      </c>
      <c r="B741" s="6">
        <v>2925024</v>
      </c>
      <c r="C741" s="6"/>
      <c r="D741" s="3">
        <v>45</v>
      </c>
      <c r="E741" s="4" t="s">
        <v>349</v>
      </c>
      <c r="F741" s="5" t="s">
        <v>15</v>
      </c>
      <c r="G741" s="5" t="s">
        <v>15</v>
      </c>
      <c r="H741" s="52" t="s">
        <v>16</v>
      </c>
      <c r="I741" s="52" t="s">
        <v>342</v>
      </c>
      <c r="J741" s="52" t="s">
        <v>1699</v>
      </c>
      <c r="K741" s="52">
        <v>32684</v>
      </c>
      <c r="L741" s="52" t="s">
        <v>18</v>
      </c>
    </row>
    <row r="742" spans="1:12" ht="17">
      <c r="A742" s="2">
        <v>13</v>
      </c>
      <c r="B742" s="6">
        <v>2925080</v>
      </c>
      <c r="C742" s="6"/>
      <c r="D742" s="3">
        <v>45</v>
      </c>
      <c r="E742" s="4" t="s">
        <v>271</v>
      </c>
      <c r="F742" s="5" t="s">
        <v>15</v>
      </c>
      <c r="G742" s="5" t="s">
        <v>15</v>
      </c>
      <c r="H742" s="52" t="s">
        <v>16</v>
      </c>
      <c r="I742" s="52" t="s">
        <v>342</v>
      </c>
      <c r="J742" s="52" t="s">
        <v>1699</v>
      </c>
      <c r="K742" s="52">
        <v>32740</v>
      </c>
      <c r="L742" s="52" t="s">
        <v>18</v>
      </c>
    </row>
    <row r="743" spans="1:12" ht="17">
      <c r="A743" s="2">
        <v>13</v>
      </c>
      <c r="B743" s="6">
        <v>2925129</v>
      </c>
      <c r="C743" s="6"/>
      <c r="D743" s="3">
        <v>44</v>
      </c>
      <c r="E743" s="4" t="s">
        <v>60</v>
      </c>
      <c r="F743" s="5" t="s">
        <v>15</v>
      </c>
      <c r="G743" s="5" t="s">
        <v>15</v>
      </c>
      <c r="H743" s="52" t="s">
        <v>16</v>
      </c>
      <c r="I743" s="52" t="s">
        <v>342</v>
      </c>
      <c r="J743" s="52" t="s">
        <v>1699</v>
      </c>
      <c r="K743" s="52">
        <v>32789</v>
      </c>
      <c r="L743" s="52" t="s">
        <v>18</v>
      </c>
    </row>
    <row r="744" spans="1:12" ht="17">
      <c r="A744" s="2">
        <v>13</v>
      </c>
      <c r="B744" s="6">
        <v>2925190</v>
      </c>
      <c r="C744" s="6"/>
      <c r="D744" s="3">
        <v>45</v>
      </c>
      <c r="E744" s="4" t="s">
        <v>350</v>
      </c>
      <c r="F744" s="5" t="s">
        <v>15</v>
      </c>
      <c r="G744" s="5" t="s">
        <v>15</v>
      </c>
      <c r="H744" s="52" t="s">
        <v>16</v>
      </c>
      <c r="I744" s="52" t="s">
        <v>342</v>
      </c>
      <c r="J744" s="52" t="s">
        <v>1699</v>
      </c>
      <c r="K744" s="52">
        <v>32850</v>
      </c>
      <c r="L744" s="52" t="s">
        <v>18</v>
      </c>
    </row>
    <row r="745" spans="1:12" ht="17">
      <c r="A745" s="2" t="s">
        <v>351</v>
      </c>
      <c r="B745" s="3">
        <v>11548</v>
      </c>
      <c r="C745" s="8">
        <f>2925236-(B745+D745)+2</f>
        <v>2913656</v>
      </c>
      <c r="D745" s="3">
        <v>34</v>
      </c>
      <c r="E745" s="4" t="s">
        <v>12</v>
      </c>
      <c r="F745" s="5"/>
      <c r="G745" s="5" t="s">
        <v>15</v>
      </c>
      <c r="H745" s="52" t="s">
        <v>16</v>
      </c>
      <c r="I745" s="52" t="s">
        <v>342</v>
      </c>
      <c r="J745" s="52" t="s">
        <v>1698</v>
      </c>
      <c r="K745" s="52">
        <v>21316</v>
      </c>
      <c r="L745" s="52" t="s">
        <v>18</v>
      </c>
    </row>
    <row r="746" spans="1:12" ht="17">
      <c r="A746" s="2" t="s">
        <v>351</v>
      </c>
      <c r="B746" s="3">
        <v>31240</v>
      </c>
      <c r="C746" s="8">
        <f t="shared" ref="C746:C771" si="8">2925236-(B746+D746)+2</f>
        <v>2893968</v>
      </c>
      <c r="D746" s="3">
        <v>30</v>
      </c>
      <c r="E746" s="4" t="s">
        <v>27</v>
      </c>
      <c r="F746" s="5"/>
      <c r="G746" s="5" t="s">
        <v>15</v>
      </c>
      <c r="H746" s="7" t="s">
        <v>16</v>
      </c>
      <c r="I746" s="7" t="s">
        <v>342</v>
      </c>
      <c r="J746" s="7" t="s">
        <v>1698</v>
      </c>
      <c r="K746" s="7">
        <v>1628</v>
      </c>
      <c r="L746" s="7" t="s">
        <v>18</v>
      </c>
    </row>
    <row r="747" spans="1:12" ht="17">
      <c r="A747" s="2" t="s">
        <v>351</v>
      </c>
      <c r="B747" s="6">
        <v>2466592</v>
      </c>
      <c r="C747" s="8">
        <f t="shared" si="8"/>
        <v>458619</v>
      </c>
      <c r="D747" s="3">
        <v>27</v>
      </c>
      <c r="E747" s="4" t="s">
        <v>352</v>
      </c>
      <c r="F747" s="5"/>
      <c r="G747" s="5"/>
      <c r="H747" s="7" t="s">
        <v>16</v>
      </c>
      <c r="I747" s="7" t="s">
        <v>353</v>
      </c>
      <c r="J747" s="7" t="s">
        <v>1699</v>
      </c>
      <c r="K747" s="7">
        <v>342</v>
      </c>
      <c r="L747" s="7" t="s">
        <v>213</v>
      </c>
    </row>
    <row r="748" spans="1:12" ht="17">
      <c r="A748" s="2" t="s">
        <v>351</v>
      </c>
      <c r="B748" s="6">
        <v>2565084</v>
      </c>
      <c r="C748" s="8">
        <f t="shared" si="8"/>
        <v>360140</v>
      </c>
      <c r="D748" s="3">
        <v>14</v>
      </c>
      <c r="E748" s="4" t="s">
        <v>354</v>
      </c>
      <c r="F748" s="5"/>
      <c r="G748" s="5"/>
      <c r="H748" s="7" t="s">
        <v>16</v>
      </c>
      <c r="I748" s="7" t="s">
        <v>355</v>
      </c>
      <c r="J748" s="7" t="s">
        <v>1699</v>
      </c>
      <c r="K748" s="7">
        <v>29</v>
      </c>
      <c r="L748" s="7" t="s">
        <v>356</v>
      </c>
    </row>
    <row r="749" spans="1:12" ht="17">
      <c r="A749" s="2" t="s">
        <v>351</v>
      </c>
      <c r="B749" s="6">
        <v>2843652</v>
      </c>
      <c r="C749" s="8">
        <f t="shared" si="8"/>
        <v>81572</v>
      </c>
      <c r="D749" s="3">
        <v>14</v>
      </c>
      <c r="E749" s="4" t="s">
        <v>357</v>
      </c>
      <c r="F749" s="5"/>
      <c r="G749" s="5"/>
      <c r="H749" s="7" t="s">
        <v>16</v>
      </c>
      <c r="I749" s="7" t="s">
        <v>358</v>
      </c>
      <c r="J749" s="7" t="s">
        <v>1699</v>
      </c>
      <c r="K749" s="7">
        <v>1146</v>
      </c>
      <c r="L749" s="7" t="s">
        <v>359</v>
      </c>
    </row>
    <row r="750" spans="1:12" ht="17">
      <c r="A750" s="2" t="s">
        <v>351</v>
      </c>
      <c r="B750" s="6">
        <v>2916670</v>
      </c>
      <c r="C750" s="8">
        <f t="shared" si="8"/>
        <v>8528</v>
      </c>
      <c r="D750" s="3">
        <v>40</v>
      </c>
      <c r="E750" s="4" t="s">
        <v>164</v>
      </c>
      <c r="F750" s="5" t="s">
        <v>15</v>
      </c>
      <c r="G750" s="5" t="s">
        <v>15</v>
      </c>
      <c r="H750" s="7" t="s">
        <v>16</v>
      </c>
      <c r="I750" s="52" t="s">
        <v>1491</v>
      </c>
      <c r="J750" s="7" t="s">
        <v>1699</v>
      </c>
      <c r="K750" s="7">
        <f>21364-C750</f>
        <v>12836</v>
      </c>
      <c r="L750" s="52" t="s">
        <v>18</v>
      </c>
    </row>
    <row r="751" spans="1:12" ht="17">
      <c r="A751" s="2" t="s">
        <v>351</v>
      </c>
      <c r="B751" s="6">
        <v>2924299</v>
      </c>
      <c r="C751" s="8">
        <f t="shared" si="8"/>
        <v>915</v>
      </c>
      <c r="D751" s="3">
        <v>24</v>
      </c>
      <c r="E751" s="4" t="s">
        <v>88</v>
      </c>
      <c r="F751" s="5" t="s">
        <v>15</v>
      </c>
      <c r="G751" s="5" t="s">
        <v>15</v>
      </c>
      <c r="H751" s="7" t="s">
        <v>16</v>
      </c>
      <c r="I751" s="52" t="s">
        <v>1491</v>
      </c>
      <c r="J751" s="7" t="s">
        <v>1699</v>
      </c>
      <c r="K751" s="7">
        <f t="shared" ref="K751:K771" si="9">21364-C751</f>
        <v>20449</v>
      </c>
      <c r="L751" s="52" t="s">
        <v>18</v>
      </c>
    </row>
    <row r="752" spans="1:12" ht="17">
      <c r="A752" s="2" t="s">
        <v>351</v>
      </c>
      <c r="B752" s="6">
        <v>2924381</v>
      </c>
      <c r="C752" s="8">
        <f t="shared" si="8"/>
        <v>833</v>
      </c>
      <c r="D752" s="3">
        <v>24</v>
      </c>
      <c r="E752" s="4" t="s">
        <v>19</v>
      </c>
      <c r="F752" s="5" t="s">
        <v>15</v>
      </c>
      <c r="G752" s="5" t="s">
        <v>15</v>
      </c>
      <c r="H752" s="7" t="s">
        <v>16</v>
      </c>
      <c r="I752" s="52" t="s">
        <v>1491</v>
      </c>
      <c r="J752" s="7" t="s">
        <v>1699</v>
      </c>
      <c r="K752" s="7">
        <f t="shared" si="9"/>
        <v>20531</v>
      </c>
      <c r="L752" s="52" t="s">
        <v>18</v>
      </c>
    </row>
    <row r="753" spans="1:12" ht="17">
      <c r="A753" s="2" t="s">
        <v>351</v>
      </c>
      <c r="B753" s="6">
        <v>2924429</v>
      </c>
      <c r="C753" s="8">
        <f t="shared" si="8"/>
        <v>785</v>
      </c>
      <c r="D753" s="3">
        <v>24</v>
      </c>
      <c r="E753" s="4" t="s">
        <v>20</v>
      </c>
      <c r="F753" s="5" t="s">
        <v>15</v>
      </c>
      <c r="G753" s="5" t="s">
        <v>15</v>
      </c>
      <c r="H753" s="7" t="s">
        <v>16</v>
      </c>
      <c r="I753" s="52" t="s">
        <v>1491</v>
      </c>
      <c r="J753" s="7" t="s">
        <v>1699</v>
      </c>
      <c r="K753" s="7">
        <f t="shared" si="9"/>
        <v>20579</v>
      </c>
      <c r="L753" s="52" t="s">
        <v>18</v>
      </c>
    </row>
    <row r="754" spans="1:12" ht="17">
      <c r="A754" s="2" t="s">
        <v>351</v>
      </c>
      <c r="B754" s="6">
        <v>2924463</v>
      </c>
      <c r="C754" s="8">
        <f t="shared" si="8"/>
        <v>751</v>
      </c>
      <c r="D754" s="3">
        <v>24</v>
      </c>
      <c r="E754" s="4" t="s">
        <v>19</v>
      </c>
      <c r="F754" s="5" t="s">
        <v>15</v>
      </c>
      <c r="G754" s="5" t="s">
        <v>15</v>
      </c>
      <c r="H754" s="7" t="s">
        <v>16</v>
      </c>
      <c r="I754" s="52" t="s">
        <v>1491</v>
      </c>
      <c r="J754" s="7" t="s">
        <v>1699</v>
      </c>
      <c r="K754" s="7">
        <f t="shared" si="9"/>
        <v>20613</v>
      </c>
      <c r="L754" s="52" t="s">
        <v>18</v>
      </c>
    </row>
    <row r="755" spans="1:12" ht="17">
      <c r="A755" s="2" t="s">
        <v>351</v>
      </c>
      <c r="B755" s="6">
        <v>2924567</v>
      </c>
      <c r="C755" s="8">
        <f t="shared" si="8"/>
        <v>647</v>
      </c>
      <c r="D755" s="3">
        <v>24</v>
      </c>
      <c r="E755" s="4" t="s">
        <v>19</v>
      </c>
      <c r="F755" s="5" t="s">
        <v>15</v>
      </c>
      <c r="G755" s="5" t="s">
        <v>15</v>
      </c>
      <c r="H755" s="7" t="s">
        <v>16</v>
      </c>
      <c r="I755" s="52" t="s">
        <v>1491</v>
      </c>
      <c r="J755" s="7" t="s">
        <v>1699</v>
      </c>
      <c r="K755" s="7">
        <f t="shared" si="9"/>
        <v>20717</v>
      </c>
      <c r="L755" s="52" t="s">
        <v>18</v>
      </c>
    </row>
    <row r="756" spans="1:12" ht="17">
      <c r="A756" s="2" t="s">
        <v>351</v>
      </c>
      <c r="B756" s="6">
        <v>2924602</v>
      </c>
      <c r="C756" s="8">
        <f t="shared" si="8"/>
        <v>591</v>
      </c>
      <c r="D756" s="3">
        <v>45</v>
      </c>
      <c r="E756" s="4" t="s">
        <v>206</v>
      </c>
      <c r="F756" s="5" t="s">
        <v>15</v>
      </c>
      <c r="G756" s="5" t="s">
        <v>15</v>
      </c>
      <c r="H756" s="7" t="s">
        <v>16</v>
      </c>
      <c r="I756" s="52" t="s">
        <v>1491</v>
      </c>
      <c r="J756" s="7" t="s">
        <v>1699</v>
      </c>
      <c r="K756" s="7">
        <f t="shared" si="9"/>
        <v>20773</v>
      </c>
      <c r="L756" s="52" t="s">
        <v>18</v>
      </c>
    </row>
    <row r="757" spans="1:12" ht="17">
      <c r="A757" s="2" t="s">
        <v>351</v>
      </c>
      <c r="B757" s="6">
        <v>2924651</v>
      </c>
      <c r="C757" s="8">
        <f t="shared" si="8"/>
        <v>563</v>
      </c>
      <c r="D757" s="3">
        <v>24</v>
      </c>
      <c r="E757" s="4" t="s">
        <v>35</v>
      </c>
      <c r="F757" s="5" t="s">
        <v>15</v>
      </c>
      <c r="G757" s="5" t="s">
        <v>15</v>
      </c>
      <c r="H757" s="7" t="s">
        <v>16</v>
      </c>
      <c r="I757" s="52" t="s">
        <v>1491</v>
      </c>
      <c r="J757" s="7" t="s">
        <v>1699</v>
      </c>
      <c r="K757" s="7">
        <f t="shared" si="9"/>
        <v>20801</v>
      </c>
      <c r="L757" s="52" t="s">
        <v>18</v>
      </c>
    </row>
    <row r="758" spans="1:12" ht="17">
      <c r="A758" s="2" t="s">
        <v>351</v>
      </c>
      <c r="B758" s="6">
        <v>2924701</v>
      </c>
      <c r="C758" s="8">
        <f t="shared" si="8"/>
        <v>513</v>
      </c>
      <c r="D758" s="3">
        <v>24</v>
      </c>
      <c r="E758" s="4" t="s">
        <v>23</v>
      </c>
      <c r="F758" s="5" t="s">
        <v>15</v>
      </c>
      <c r="G758" s="5" t="s">
        <v>15</v>
      </c>
      <c r="H758" s="7" t="s">
        <v>16</v>
      </c>
      <c r="I758" s="52" t="s">
        <v>1491</v>
      </c>
      <c r="J758" s="7" t="s">
        <v>1699</v>
      </c>
      <c r="K758" s="7">
        <f t="shared" si="9"/>
        <v>20851</v>
      </c>
      <c r="L758" s="52" t="s">
        <v>18</v>
      </c>
    </row>
    <row r="759" spans="1:12" ht="17">
      <c r="A759" s="2" t="s">
        <v>351</v>
      </c>
      <c r="B759" s="6">
        <v>2924745</v>
      </c>
      <c r="C759" s="8">
        <f t="shared" si="8"/>
        <v>469</v>
      </c>
      <c r="D759" s="3">
        <v>24</v>
      </c>
      <c r="E759" s="4" t="s">
        <v>34</v>
      </c>
      <c r="F759" s="5" t="s">
        <v>15</v>
      </c>
      <c r="G759" s="5" t="s">
        <v>15</v>
      </c>
      <c r="H759" s="7" t="s">
        <v>16</v>
      </c>
      <c r="I759" s="52" t="s">
        <v>1491</v>
      </c>
      <c r="J759" s="7" t="s">
        <v>1699</v>
      </c>
      <c r="K759" s="7">
        <f t="shared" si="9"/>
        <v>20895</v>
      </c>
      <c r="L759" s="52" t="s">
        <v>18</v>
      </c>
    </row>
    <row r="760" spans="1:12" ht="17">
      <c r="A760" s="2" t="s">
        <v>351</v>
      </c>
      <c r="B760" s="6">
        <v>2924773</v>
      </c>
      <c r="C760" s="8">
        <f t="shared" si="8"/>
        <v>441</v>
      </c>
      <c r="D760" s="3">
        <v>24</v>
      </c>
      <c r="E760" s="4" t="s">
        <v>35</v>
      </c>
      <c r="F760" s="5" t="s">
        <v>15</v>
      </c>
      <c r="G760" s="5" t="s">
        <v>15</v>
      </c>
      <c r="H760" s="7" t="s">
        <v>16</v>
      </c>
      <c r="I760" s="52" t="s">
        <v>1491</v>
      </c>
      <c r="J760" s="7" t="s">
        <v>1699</v>
      </c>
      <c r="K760" s="7">
        <f t="shared" si="9"/>
        <v>20923</v>
      </c>
      <c r="L760" s="52" t="s">
        <v>18</v>
      </c>
    </row>
    <row r="761" spans="1:12" ht="17">
      <c r="A761" s="2" t="s">
        <v>351</v>
      </c>
      <c r="B761" s="6">
        <v>2924801</v>
      </c>
      <c r="C761" s="8">
        <f t="shared" si="8"/>
        <v>413</v>
      </c>
      <c r="D761" s="3">
        <v>24</v>
      </c>
      <c r="E761" s="4" t="s">
        <v>34</v>
      </c>
      <c r="F761" s="5" t="s">
        <v>15</v>
      </c>
      <c r="G761" s="5" t="s">
        <v>15</v>
      </c>
      <c r="H761" s="7" t="s">
        <v>16</v>
      </c>
      <c r="I761" s="52" t="s">
        <v>1491</v>
      </c>
      <c r="J761" s="7" t="s">
        <v>1699</v>
      </c>
      <c r="K761" s="7">
        <f t="shared" si="9"/>
        <v>20951</v>
      </c>
      <c r="L761" s="52" t="s">
        <v>18</v>
      </c>
    </row>
    <row r="762" spans="1:12" ht="17">
      <c r="A762" s="2" t="s">
        <v>351</v>
      </c>
      <c r="B762" s="6">
        <v>2924843</v>
      </c>
      <c r="C762" s="8">
        <f t="shared" si="8"/>
        <v>371</v>
      </c>
      <c r="D762" s="3">
        <v>24</v>
      </c>
      <c r="E762" s="4" t="s">
        <v>35</v>
      </c>
      <c r="F762" s="5" t="s">
        <v>15</v>
      </c>
      <c r="G762" s="5" t="s">
        <v>15</v>
      </c>
      <c r="H762" s="7" t="s">
        <v>16</v>
      </c>
      <c r="I762" s="52" t="s">
        <v>1491</v>
      </c>
      <c r="J762" s="7" t="s">
        <v>1699</v>
      </c>
      <c r="K762" s="7">
        <f t="shared" si="9"/>
        <v>20993</v>
      </c>
      <c r="L762" s="52" t="s">
        <v>18</v>
      </c>
    </row>
    <row r="763" spans="1:12" ht="17">
      <c r="A763" s="2" t="s">
        <v>351</v>
      </c>
      <c r="B763" s="6">
        <v>2924877</v>
      </c>
      <c r="C763" s="8">
        <f t="shared" si="8"/>
        <v>337</v>
      </c>
      <c r="D763" s="3">
        <v>24</v>
      </c>
      <c r="E763" s="4" t="s">
        <v>35</v>
      </c>
      <c r="F763" s="5" t="s">
        <v>15</v>
      </c>
      <c r="G763" s="5" t="s">
        <v>15</v>
      </c>
      <c r="H763" s="7" t="s">
        <v>16</v>
      </c>
      <c r="I763" s="52" t="s">
        <v>1491</v>
      </c>
      <c r="J763" s="7" t="s">
        <v>1699</v>
      </c>
      <c r="K763" s="7">
        <f t="shared" si="9"/>
        <v>21027</v>
      </c>
      <c r="L763" s="52" t="s">
        <v>18</v>
      </c>
    </row>
    <row r="764" spans="1:12" ht="17">
      <c r="A764" s="2" t="s">
        <v>351</v>
      </c>
      <c r="B764" s="6">
        <v>2924905</v>
      </c>
      <c r="C764" s="8">
        <f t="shared" si="8"/>
        <v>288</v>
      </c>
      <c r="D764" s="3">
        <v>45</v>
      </c>
      <c r="E764" s="4" t="s">
        <v>44</v>
      </c>
      <c r="F764" s="5" t="s">
        <v>15</v>
      </c>
      <c r="G764" s="5" t="s">
        <v>15</v>
      </c>
      <c r="H764" s="7" t="s">
        <v>16</v>
      </c>
      <c r="I764" s="52" t="s">
        <v>1491</v>
      </c>
      <c r="J764" s="7" t="s">
        <v>1699</v>
      </c>
      <c r="K764" s="7">
        <f t="shared" si="9"/>
        <v>21076</v>
      </c>
      <c r="L764" s="52" t="s">
        <v>18</v>
      </c>
    </row>
    <row r="765" spans="1:12" ht="17">
      <c r="A765" s="2" t="s">
        <v>351</v>
      </c>
      <c r="B765" s="6">
        <v>2924954</v>
      </c>
      <c r="C765" s="8">
        <f t="shared" si="8"/>
        <v>260</v>
      </c>
      <c r="D765" s="3">
        <v>24</v>
      </c>
      <c r="E765" s="4" t="s">
        <v>23</v>
      </c>
      <c r="F765" s="5" t="s">
        <v>15</v>
      </c>
      <c r="G765" s="5" t="s">
        <v>15</v>
      </c>
      <c r="H765" s="7" t="s">
        <v>16</v>
      </c>
      <c r="I765" s="52" t="s">
        <v>1491</v>
      </c>
      <c r="J765" s="7" t="s">
        <v>1699</v>
      </c>
      <c r="K765" s="7">
        <f t="shared" si="9"/>
        <v>21104</v>
      </c>
      <c r="L765" s="52" t="s">
        <v>18</v>
      </c>
    </row>
    <row r="766" spans="1:12" ht="17">
      <c r="A766" s="2" t="s">
        <v>351</v>
      </c>
      <c r="B766" s="6">
        <v>2924982</v>
      </c>
      <c r="C766" s="8">
        <f t="shared" si="8"/>
        <v>226</v>
      </c>
      <c r="D766" s="3">
        <v>30</v>
      </c>
      <c r="E766" s="4" t="s">
        <v>203</v>
      </c>
      <c r="F766" s="5" t="s">
        <v>15</v>
      </c>
      <c r="G766" s="5" t="s">
        <v>15</v>
      </c>
      <c r="H766" s="7" t="s">
        <v>16</v>
      </c>
      <c r="I766" s="52" t="s">
        <v>1491</v>
      </c>
      <c r="J766" s="7" t="s">
        <v>1699</v>
      </c>
      <c r="K766" s="7">
        <f t="shared" si="9"/>
        <v>21138</v>
      </c>
      <c r="L766" s="52" t="s">
        <v>18</v>
      </c>
    </row>
    <row r="767" spans="1:12" ht="17">
      <c r="A767" s="2" t="s">
        <v>351</v>
      </c>
      <c r="B767" s="6">
        <v>2925016</v>
      </c>
      <c r="C767" s="8">
        <f t="shared" si="8"/>
        <v>186</v>
      </c>
      <c r="D767" s="3">
        <v>36</v>
      </c>
      <c r="E767" s="4" t="s">
        <v>65</v>
      </c>
      <c r="F767" s="5" t="s">
        <v>15</v>
      </c>
      <c r="G767" s="5" t="s">
        <v>15</v>
      </c>
      <c r="H767" s="7" t="s">
        <v>16</v>
      </c>
      <c r="I767" s="52" t="s">
        <v>1491</v>
      </c>
      <c r="J767" s="7" t="s">
        <v>1699</v>
      </c>
      <c r="K767" s="7">
        <f t="shared" si="9"/>
        <v>21178</v>
      </c>
      <c r="L767" s="52" t="s">
        <v>18</v>
      </c>
    </row>
    <row r="768" spans="1:12" ht="17">
      <c r="A768" s="2" t="s">
        <v>351</v>
      </c>
      <c r="B768" s="6">
        <v>2925076</v>
      </c>
      <c r="C768" s="8">
        <f t="shared" si="8"/>
        <v>138</v>
      </c>
      <c r="D768" s="3">
        <v>24</v>
      </c>
      <c r="E768" s="4" t="s">
        <v>34</v>
      </c>
      <c r="F768" s="5" t="s">
        <v>15</v>
      </c>
      <c r="G768" s="5" t="s">
        <v>15</v>
      </c>
      <c r="H768" s="7" t="s">
        <v>16</v>
      </c>
      <c r="I768" s="52" t="s">
        <v>1491</v>
      </c>
      <c r="J768" s="7" t="s">
        <v>1699</v>
      </c>
      <c r="K768" s="7">
        <f t="shared" si="9"/>
        <v>21226</v>
      </c>
      <c r="L768" s="52" t="s">
        <v>18</v>
      </c>
    </row>
    <row r="769" spans="1:12" ht="17">
      <c r="A769" s="2" t="s">
        <v>351</v>
      </c>
      <c r="B769" s="6">
        <v>2925104</v>
      </c>
      <c r="C769" s="8">
        <f t="shared" si="8"/>
        <v>110</v>
      </c>
      <c r="D769" s="3">
        <v>24</v>
      </c>
      <c r="E769" s="4" t="s">
        <v>20</v>
      </c>
      <c r="F769" s="5" t="s">
        <v>15</v>
      </c>
      <c r="G769" s="5" t="s">
        <v>15</v>
      </c>
      <c r="H769" s="7" t="s">
        <v>16</v>
      </c>
      <c r="I769" s="52" t="s">
        <v>1491</v>
      </c>
      <c r="J769" s="7" t="s">
        <v>1699</v>
      </c>
      <c r="K769" s="7">
        <f t="shared" si="9"/>
        <v>21254</v>
      </c>
      <c r="L769" s="52" t="s">
        <v>18</v>
      </c>
    </row>
    <row r="770" spans="1:12" ht="17">
      <c r="A770" s="2" t="s">
        <v>351</v>
      </c>
      <c r="B770" s="6">
        <v>2925152</v>
      </c>
      <c r="C770" s="8">
        <f t="shared" si="8"/>
        <v>60</v>
      </c>
      <c r="D770" s="3">
        <v>26</v>
      </c>
      <c r="E770" s="4" t="s">
        <v>360</v>
      </c>
      <c r="F770" s="5" t="s">
        <v>15</v>
      </c>
      <c r="G770" s="5" t="s">
        <v>15</v>
      </c>
      <c r="H770" s="7" t="s">
        <v>16</v>
      </c>
      <c r="I770" s="52" t="s">
        <v>1491</v>
      </c>
      <c r="J770" s="7" t="s">
        <v>1699</v>
      </c>
      <c r="K770" s="7">
        <f t="shared" si="9"/>
        <v>21304</v>
      </c>
      <c r="L770" s="52" t="s">
        <v>18</v>
      </c>
    </row>
    <row r="771" spans="1:12" ht="17">
      <c r="A771" s="2" t="s">
        <v>351</v>
      </c>
      <c r="B771" s="6">
        <v>2925195</v>
      </c>
      <c r="C771" s="8">
        <f t="shared" si="8"/>
        <v>19</v>
      </c>
      <c r="D771" s="3">
        <v>24</v>
      </c>
      <c r="E771" s="4" t="s">
        <v>20</v>
      </c>
      <c r="F771" s="5" t="s">
        <v>15</v>
      </c>
      <c r="G771" s="5" t="s">
        <v>15</v>
      </c>
      <c r="H771" s="7" t="s">
        <v>16</v>
      </c>
      <c r="I771" s="52" t="s">
        <v>1491</v>
      </c>
      <c r="J771" s="7" t="s">
        <v>1699</v>
      </c>
      <c r="K771" s="7">
        <f t="shared" si="9"/>
        <v>21345</v>
      </c>
      <c r="L771" s="52" t="s">
        <v>18</v>
      </c>
    </row>
    <row r="772" spans="1:12" ht="17">
      <c r="A772" s="2">
        <v>14</v>
      </c>
      <c r="B772" s="3">
        <v>2864609</v>
      </c>
      <c r="C772" s="3"/>
      <c r="D772" s="3">
        <v>31</v>
      </c>
      <c r="E772" s="4" t="s">
        <v>361</v>
      </c>
      <c r="F772" s="5"/>
      <c r="G772" s="5"/>
      <c r="H772" s="7" t="s">
        <v>30</v>
      </c>
      <c r="I772" s="7" t="s">
        <v>362</v>
      </c>
      <c r="J772" s="7" t="s">
        <v>1698</v>
      </c>
      <c r="K772" s="7">
        <v>-78</v>
      </c>
      <c r="L772" s="7" t="s">
        <v>363</v>
      </c>
    </row>
    <row r="773" spans="1:12" ht="17">
      <c r="A773" s="2">
        <v>14</v>
      </c>
      <c r="B773" s="3">
        <v>2864651</v>
      </c>
      <c r="C773" s="3"/>
      <c r="D773" s="3">
        <v>24</v>
      </c>
      <c r="E773" s="4" t="s">
        <v>364</v>
      </c>
      <c r="F773" s="5"/>
      <c r="G773" s="5"/>
      <c r="H773" s="7" t="s">
        <v>30</v>
      </c>
      <c r="I773" s="7" t="s">
        <v>362</v>
      </c>
      <c r="J773" s="7" t="s">
        <v>1698</v>
      </c>
      <c r="K773" s="7">
        <f>(B773-2864531)*-1</f>
        <v>-120</v>
      </c>
      <c r="L773" s="7" t="s">
        <v>363</v>
      </c>
    </row>
    <row r="774" spans="1:12" ht="17">
      <c r="A774" s="2">
        <v>14</v>
      </c>
      <c r="B774" s="3">
        <v>2864686</v>
      </c>
      <c r="C774" s="3"/>
      <c r="D774" s="3">
        <v>31</v>
      </c>
      <c r="E774" s="4" t="s">
        <v>361</v>
      </c>
      <c r="F774" s="5"/>
      <c r="G774" s="5"/>
      <c r="H774" s="7" t="s">
        <v>30</v>
      </c>
      <c r="I774" s="7" t="s">
        <v>362</v>
      </c>
      <c r="J774" s="7" t="s">
        <v>1698</v>
      </c>
      <c r="K774" s="7">
        <f>(B774-2864531)*-1</f>
        <v>-155</v>
      </c>
      <c r="L774" s="7" t="s">
        <v>363</v>
      </c>
    </row>
    <row r="775" spans="1:12" ht="17">
      <c r="A775" s="2">
        <v>14</v>
      </c>
      <c r="B775" s="6">
        <v>3291487</v>
      </c>
      <c r="C775" s="6"/>
      <c r="D775" s="3">
        <v>24</v>
      </c>
      <c r="E775" s="4" t="s">
        <v>35</v>
      </c>
      <c r="F775" s="5"/>
      <c r="G775" s="5"/>
      <c r="H775" s="7" t="s">
        <v>40</v>
      </c>
      <c r="I775" s="7" t="s">
        <v>365</v>
      </c>
      <c r="J775" s="7" t="s">
        <v>1698</v>
      </c>
      <c r="K775" s="7">
        <v>0</v>
      </c>
      <c r="L775" s="7" t="s">
        <v>153</v>
      </c>
    </row>
    <row r="776" spans="1:12" ht="17">
      <c r="A776" s="2">
        <v>14</v>
      </c>
      <c r="B776" s="6">
        <v>3291515</v>
      </c>
      <c r="C776" s="6"/>
      <c r="D776" s="3">
        <v>24</v>
      </c>
      <c r="E776" s="4" t="s">
        <v>34</v>
      </c>
      <c r="F776" s="5" t="s">
        <v>15</v>
      </c>
      <c r="G776" s="5"/>
      <c r="H776" s="7" t="s">
        <v>30</v>
      </c>
      <c r="I776" s="7" t="s">
        <v>365</v>
      </c>
      <c r="J776" s="7" t="s">
        <v>1698</v>
      </c>
      <c r="K776" s="7">
        <v>-14</v>
      </c>
      <c r="L776" s="7" t="s">
        <v>153</v>
      </c>
    </row>
    <row r="777" spans="1:12" ht="17">
      <c r="A777" s="2">
        <v>14</v>
      </c>
      <c r="B777" s="6">
        <v>3291543</v>
      </c>
      <c r="C777" s="6"/>
      <c r="D777" s="3">
        <v>45</v>
      </c>
      <c r="E777" s="4" t="s">
        <v>45</v>
      </c>
      <c r="F777" s="5" t="s">
        <v>15</v>
      </c>
      <c r="G777" s="5"/>
      <c r="H777" s="7" t="s">
        <v>30</v>
      </c>
      <c r="I777" s="7" t="s">
        <v>365</v>
      </c>
      <c r="J777" s="7" t="s">
        <v>1698</v>
      </c>
      <c r="K777" s="7">
        <f>(B777-3291501)*-1</f>
        <v>-42</v>
      </c>
      <c r="L777" s="7" t="s">
        <v>153</v>
      </c>
    </row>
    <row r="778" spans="1:12" ht="17">
      <c r="A778" s="2">
        <v>14</v>
      </c>
      <c r="B778" s="6">
        <v>3291598</v>
      </c>
      <c r="C778" s="6"/>
      <c r="D778" s="3">
        <v>24</v>
      </c>
      <c r="E778" s="4" t="s">
        <v>35</v>
      </c>
      <c r="F778" s="5" t="s">
        <v>15</v>
      </c>
      <c r="G778" s="5"/>
      <c r="H778" s="7" t="s">
        <v>30</v>
      </c>
      <c r="I778" s="7" t="s">
        <v>365</v>
      </c>
      <c r="J778" s="7" t="s">
        <v>1698</v>
      </c>
      <c r="K778" s="7">
        <f t="shared" ref="K778:K785" si="10">(B778-3291501)*-1</f>
        <v>-97</v>
      </c>
      <c r="L778" s="7" t="s">
        <v>153</v>
      </c>
    </row>
    <row r="779" spans="1:12" ht="17">
      <c r="A779" s="2">
        <v>14</v>
      </c>
      <c r="B779" s="6">
        <v>3291636</v>
      </c>
      <c r="C779" s="6"/>
      <c r="D779" s="3">
        <v>25</v>
      </c>
      <c r="E779" s="4" t="s">
        <v>366</v>
      </c>
      <c r="F779" s="5" t="s">
        <v>15</v>
      </c>
      <c r="G779" s="5"/>
      <c r="H779" s="7" t="s">
        <v>30</v>
      </c>
      <c r="I779" s="7" t="s">
        <v>365</v>
      </c>
      <c r="J779" s="7" t="s">
        <v>1698</v>
      </c>
      <c r="K779" s="7">
        <f t="shared" si="10"/>
        <v>-135</v>
      </c>
      <c r="L779" s="7" t="s">
        <v>153</v>
      </c>
    </row>
    <row r="780" spans="1:12" ht="17">
      <c r="A780" s="2">
        <v>14</v>
      </c>
      <c r="B780" s="6">
        <v>3291678</v>
      </c>
      <c r="C780" s="6"/>
      <c r="D780" s="3">
        <v>43</v>
      </c>
      <c r="E780" s="4" t="s">
        <v>367</v>
      </c>
      <c r="F780" s="5" t="s">
        <v>15</v>
      </c>
      <c r="G780" s="5"/>
      <c r="H780" s="7" t="s">
        <v>30</v>
      </c>
      <c r="I780" s="7" t="s">
        <v>365</v>
      </c>
      <c r="J780" s="7" t="s">
        <v>1698</v>
      </c>
      <c r="K780" s="7">
        <f t="shared" si="10"/>
        <v>-177</v>
      </c>
      <c r="L780" s="7" t="s">
        <v>153</v>
      </c>
    </row>
    <row r="781" spans="1:12" ht="17">
      <c r="A781" s="2">
        <v>14</v>
      </c>
      <c r="B781" s="6">
        <v>3291725</v>
      </c>
      <c r="C781" s="6"/>
      <c r="D781" s="3">
        <v>45</v>
      </c>
      <c r="E781" s="4" t="s">
        <v>37</v>
      </c>
      <c r="F781" s="5" t="s">
        <v>15</v>
      </c>
      <c r="G781" s="5"/>
      <c r="H781" s="7" t="s">
        <v>30</v>
      </c>
      <c r="I781" s="7" t="s">
        <v>365</v>
      </c>
      <c r="J781" s="7" t="s">
        <v>1698</v>
      </c>
      <c r="K781" s="7">
        <f t="shared" si="10"/>
        <v>-224</v>
      </c>
      <c r="L781" s="7" t="s">
        <v>153</v>
      </c>
    </row>
    <row r="782" spans="1:12" ht="17">
      <c r="A782" s="2">
        <v>14</v>
      </c>
      <c r="B782" s="6">
        <v>3291774</v>
      </c>
      <c r="C782" s="6"/>
      <c r="D782" s="3">
        <v>44</v>
      </c>
      <c r="E782" s="4" t="s">
        <v>368</v>
      </c>
      <c r="F782" s="5" t="s">
        <v>15</v>
      </c>
      <c r="G782" s="5"/>
      <c r="H782" s="7" t="s">
        <v>30</v>
      </c>
      <c r="I782" s="7" t="s">
        <v>365</v>
      </c>
      <c r="J782" s="7" t="s">
        <v>1698</v>
      </c>
      <c r="K782" s="7">
        <f t="shared" si="10"/>
        <v>-273</v>
      </c>
      <c r="L782" s="7" t="s">
        <v>153</v>
      </c>
    </row>
    <row r="783" spans="1:12" ht="17">
      <c r="A783" s="2">
        <v>14</v>
      </c>
      <c r="B783" s="6">
        <v>3291834</v>
      </c>
      <c r="C783" s="6"/>
      <c r="D783" s="3">
        <v>24</v>
      </c>
      <c r="E783" s="4" t="s">
        <v>35</v>
      </c>
      <c r="F783" s="5" t="s">
        <v>15</v>
      </c>
      <c r="G783" s="5"/>
      <c r="H783" s="7" t="s">
        <v>30</v>
      </c>
      <c r="I783" s="7" t="s">
        <v>365</v>
      </c>
      <c r="J783" s="7" t="s">
        <v>1698</v>
      </c>
      <c r="K783" s="7">
        <f t="shared" si="10"/>
        <v>-333</v>
      </c>
      <c r="L783" s="7" t="s">
        <v>153</v>
      </c>
    </row>
    <row r="784" spans="1:12" ht="17">
      <c r="A784" s="2">
        <v>14</v>
      </c>
      <c r="B784" s="6">
        <v>3291862</v>
      </c>
      <c r="C784" s="6"/>
      <c r="D784" s="3">
        <v>24</v>
      </c>
      <c r="E784" s="4" t="s">
        <v>19</v>
      </c>
      <c r="F784" s="5" t="s">
        <v>15</v>
      </c>
      <c r="G784" s="5"/>
      <c r="H784" s="7" t="s">
        <v>30</v>
      </c>
      <c r="I784" s="7" t="s">
        <v>365</v>
      </c>
      <c r="J784" s="7" t="s">
        <v>1698</v>
      </c>
      <c r="K784" s="7">
        <f t="shared" si="10"/>
        <v>-361</v>
      </c>
      <c r="L784" s="7" t="s">
        <v>153</v>
      </c>
    </row>
    <row r="785" spans="1:12" ht="17">
      <c r="A785" s="2">
        <v>14</v>
      </c>
      <c r="B785" s="6">
        <v>3291911</v>
      </c>
      <c r="C785" s="6"/>
      <c r="D785" s="3">
        <v>24</v>
      </c>
      <c r="E785" s="4" t="s">
        <v>34</v>
      </c>
      <c r="F785" s="5" t="s">
        <v>15</v>
      </c>
      <c r="G785" s="5"/>
      <c r="H785" s="7" t="s">
        <v>30</v>
      </c>
      <c r="I785" s="7" t="s">
        <v>365</v>
      </c>
      <c r="J785" s="7" t="s">
        <v>1698</v>
      </c>
      <c r="K785" s="7">
        <f t="shared" si="10"/>
        <v>-410</v>
      </c>
      <c r="L785" s="7" t="s">
        <v>153</v>
      </c>
    </row>
    <row r="786" spans="1:12">
      <c r="A786" s="2" t="s">
        <v>369</v>
      </c>
      <c r="B786" s="6">
        <v>3280641</v>
      </c>
      <c r="C786" s="6">
        <v>11262</v>
      </c>
      <c r="D786" s="8">
        <v>35</v>
      </c>
      <c r="E786" s="9" t="s">
        <v>370</v>
      </c>
      <c r="F786" s="10"/>
      <c r="G786" s="10"/>
      <c r="H786" s="7" t="s">
        <v>40</v>
      </c>
      <c r="I786" s="7" t="s">
        <v>371</v>
      </c>
      <c r="J786" s="7" t="s">
        <v>1698</v>
      </c>
      <c r="K786" s="7">
        <v>0</v>
      </c>
      <c r="L786" s="7" t="s">
        <v>42</v>
      </c>
    </row>
    <row r="787" spans="1:12">
      <c r="A787" s="2" t="s">
        <v>369</v>
      </c>
      <c r="B787" s="6">
        <v>3290541</v>
      </c>
      <c r="C787" s="6">
        <v>1352</v>
      </c>
      <c r="D787" s="8">
        <v>45</v>
      </c>
      <c r="E787" s="9" t="s">
        <v>372</v>
      </c>
      <c r="F787" s="10" t="s">
        <v>15</v>
      </c>
      <c r="G787" s="10" t="s">
        <v>15</v>
      </c>
      <c r="H787" s="7" t="s">
        <v>16</v>
      </c>
      <c r="I787" s="7" t="s">
        <v>373</v>
      </c>
      <c r="J787" s="7" t="s">
        <v>1699</v>
      </c>
      <c r="K787" s="7">
        <f>(C787-1393)*-1</f>
        <v>41</v>
      </c>
      <c r="L787" s="7" t="s">
        <v>153</v>
      </c>
    </row>
    <row r="788" spans="1:12">
      <c r="A788" s="2" t="s">
        <v>369</v>
      </c>
      <c r="B788" s="6">
        <v>3290604</v>
      </c>
      <c r="C788" s="6">
        <v>1310</v>
      </c>
      <c r="D788" s="8">
        <v>24</v>
      </c>
      <c r="E788" s="9" t="s">
        <v>374</v>
      </c>
      <c r="F788" s="10" t="s">
        <v>15</v>
      </c>
      <c r="G788" s="10" t="s">
        <v>15</v>
      </c>
      <c r="H788" s="7" t="s">
        <v>16</v>
      </c>
      <c r="I788" s="7" t="s">
        <v>373</v>
      </c>
      <c r="J788" s="7" t="s">
        <v>1699</v>
      </c>
      <c r="K788" s="7">
        <f t="shared" ref="K788:K817" si="11">(C788-1393)*-1</f>
        <v>83</v>
      </c>
      <c r="L788" s="7" t="s">
        <v>153</v>
      </c>
    </row>
    <row r="789" spans="1:12">
      <c r="A789" s="2" t="s">
        <v>369</v>
      </c>
      <c r="B789" s="6">
        <v>3290632</v>
      </c>
      <c r="C789" s="6">
        <v>1282</v>
      </c>
      <c r="D789" s="8">
        <v>24</v>
      </c>
      <c r="E789" s="9" t="s">
        <v>375</v>
      </c>
      <c r="F789" s="10" t="s">
        <v>15</v>
      </c>
      <c r="G789" s="10" t="s">
        <v>15</v>
      </c>
      <c r="H789" s="7" t="s">
        <v>16</v>
      </c>
      <c r="I789" s="7" t="s">
        <v>373</v>
      </c>
      <c r="J789" s="7" t="s">
        <v>1699</v>
      </c>
      <c r="K789" s="7">
        <f t="shared" si="11"/>
        <v>111</v>
      </c>
      <c r="L789" s="7" t="s">
        <v>153</v>
      </c>
    </row>
    <row r="790" spans="1:12">
      <c r="A790" s="2" t="s">
        <v>369</v>
      </c>
      <c r="B790" s="6">
        <v>3290680</v>
      </c>
      <c r="C790" s="6">
        <v>1215</v>
      </c>
      <c r="D790" s="8">
        <v>43</v>
      </c>
      <c r="E790" s="9" t="s">
        <v>376</v>
      </c>
      <c r="F790" s="10" t="s">
        <v>15</v>
      </c>
      <c r="G790" s="10" t="s">
        <v>15</v>
      </c>
      <c r="H790" s="7" t="s">
        <v>16</v>
      </c>
      <c r="I790" s="7" t="s">
        <v>373</v>
      </c>
      <c r="J790" s="7" t="s">
        <v>1699</v>
      </c>
      <c r="K790" s="7">
        <f t="shared" si="11"/>
        <v>178</v>
      </c>
      <c r="L790" s="7" t="s">
        <v>153</v>
      </c>
    </row>
    <row r="791" spans="1:12">
      <c r="A791" s="2" t="s">
        <v>369</v>
      </c>
      <c r="B791" s="6">
        <v>3290734</v>
      </c>
      <c r="C791" s="6">
        <v>1180</v>
      </c>
      <c r="D791" s="8">
        <v>24</v>
      </c>
      <c r="E791" s="9" t="s">
        <v>377</v>
      </c>
      <c r="F791" s="10" t="s">
        <v>15</v>
      </c>
      <c r="G791" s="10" t="s">
        <v>15</v>
      </c>
      <c r="H791" s="7" t="s">
        <v>16</v>
      </c>
      <c r="I791" s="7" t="s">
        <v>373</v>
      </c>
      <c r="J791" s="7" t="s">
        <v>1699</v>
      </c>
      <c r="K791" s="7">
        <f t="shared" si="11"/>
        <v>213</v>
      </c>
      <c r="L791" s="7" t="s">
        <v>153</v>
      </c>
    </row>
    <row r="792" spans="1:12">
      <c r="A792" s="2" t="s">
        <v>369</v>
      </c>
      <c r="B792" s="6">
        <v>3290770</v>
      </c>
      <c r="C792" s="6">
        <v>1123</v>
      </c>
      <c r="D792" s="8">
        <v>45</v>
      </c>
      <c r="E792" s="9" t="s">
        <v>378</v>
      </c>
      <c r="F792" s="10" t="s">
        <v>15</v>
      </c>
      <c r="G792" s="10" t="s">
        <v>15</v>
      </c>
      <c r="H792" s="7" t="s">
        <v>16</v>
      </c>
      <c r="I792" s="7" t="s">
        <v>373</v>
      </c>
      <c r="J792" s="7" t="s">
        <v>1699</v>
      </c>
      <c r="K792" s="7">
        <f t="shared" si="11"/>
        <v>270</v>
      </c>
      <c r="L792" s="7" t="s">
        <v>153</v>
      </c>
    </row>
    <row r="793" spans="1:12">
      <c r="A793" s="2" t="s">
        <v>369</v>
      </c>
      <c r="B793" s="6">
        <v>3290845</v>
      </c>
      <c r="C793" s="6">
        <v>1069</v>
      </c>
      <c r="D793" s="8">
        <v>24</v>
      </c>
      <c r="E793" s="9" t="s">
        <v>374</v>
      </c>
      <c r="F793" s="10" t="s">
        <v>15</v>
      </c>
      <c r="G793" s="10" t="s">
        <v>15</v>
      </c>
      <c r="H793" s="7" t="s">
        <v>16</v>
      </c>
      <c r="I793" s="7" t="s">
        <v>373</v>
      </c>
      <c r="J793" s="7" t="s">
        <v>1699</v>
      </c>
      <c r="K793" s="7">
        <f t="shared" si="11"/>
        <v>324</v>
      </c>
      <c r="L793" s="7" t="s">
        <v>153</v>
      </c>
    </row>
    <row r="794" spans="1:12">
      <c r="A794" s="43" t="s">
        <v>369</v>
      </c>
      <c r="B794" s="7">
        <v>3290880</v>
      </c>
      <c r="C794" s="7">
        <v>1034</v>
      </c>
      <c r="D794" s="44">
        <v>24</v>
      </c>
      <c r="E794" s="45" t="s">
        <v>374</v>
      </c>
      <c r="F794" s="10" t="s">
        <v>15</v>
      </c>
      <c r="G794" s="10" t="s">
        <v>15</v>
      </c>
      <c r="H794" s="7" t="s">
        <v>16</v>
      </c>
      <c r="I794" s="7" t="s">
        <v>373</v>
      </c>
      <c r="J794" s="7" t="s">
        <v>1699</v>
      </c>
      <c r="K794" s="7">
        <f t="shared" si="11"/>
        <v>359</v>
      </c>
      <c r="L794" s="7" t="s">
        <v>153</v>
      </c>
    </row>
    <row r="795" spans="1:12">
      <c r="A795" s="43" t="s">
        <v>369</v>
      </c>
      <c r="B795" s="7">
        <v>3290909</v>
      </c>
      <c r="C795" s="7">
        <v>984</v>
      </c>
      <c r="D795" s="44">
        <v>45</v>
      </c>
      <c r="E795" s="45" t="s">
        <v>379</v>
      </c>
      <c r="F795" s="10" t="s">
        <v>15</v>
      </c>
      <c r="G795" s="10" t="s">
        <v>15</v>
      </c>
      <c r="H795" s="7" t="s">
        <v>16</v>
      </c>
      <c r="I795" s="7" t="s">
        <v>373</v>
      </c>
      <c r="J795" s="7" t="s">
        <v>1699</v>
      </c>
      <c r="K795" s="7">
        <f t="shared" si="11"/>
        <v>409</v>
      </c>
      <c r="L795" s="7" t="s">
        <v>153</v>
      </c>
    </row>
    <row r="796" spans="1:12">
      <c r="A796" s="43" t="s">
        <v>369</v>
      </c>
      <c r="B796" s="7">
        <v>3290992</v>
      </c>
      <c r="C796" s="7">
        <v>922</v>
      </c>
      <c r="D796" s="44">
        <v>24</v>
      </c>
      <c r="E796" s="45" t="s">
        <v>375</v>
      </c>
      <c r="F796" s="10" t="s">
        <v>15</v>
      </c>
      <c r="G796" s="10" t="s">
        <v>15</v>
      </c>
      <c r="H796" s="7" t="s">
        <v>16</v>
      </c>
      <c r="I796" s="7" t="s">
        <v>373</v>
      </c>
      <c r="J796" s="7" t="s">
        <v>1699</v>
      </c>
      <c r="K796" s="7">
        <f t="shared" si="11"/>
        <v>471</v>
      </c>
      <c r="L796" s="7" t="s">
        <v>153</v>
      </c>
    </row>
    <row r="797" spans="1:12">
      <c r="A797" s="43" t="s">
        <v>369</v>
      </c>
      <c r="B797" s="7">
        <v>3291046</v>
      </c>
      <c r="C797" s="7">
        <v>868</v>
      </c>
      <c r="D797" s="44">
        <v>24</v>
      </c>
      <c r="E797" s="45" t="s">
        <v>380</v>
      </c>
      <c r="F797" s="10" t="s">
        <v>15</v>
      </c>
      <c r="G797" s="10" t="s">
        <v>15</v>
      </c>
      <c r="H797" s="7" t="s">
        <v>16</v>
      </c>
      <c r="I797" s="7" t="s">
        <v>373</v>
      </c>
      <c r="J797" s="7" t="s">
        <v>1699</v>
      </c>
      <c r="K797" s="7">
        <f t="shared" si="11"/>
        <v>525</v>
      </c>
      <c r="L797" s="7" t="s">
        <v>153</v>
      </c>
    </row>
    <row r="798" spans="1:12">
      <c r="A798" s="43" t="s">
        <v>369</v>
      </c>
      <c r="B798" s="7">
        <v>3291087</v>
      </c>
      <c r="C798" s="7">
        <v>827</v>
      </c>
      <c r="D798" s="44">
        <v>24</v>
      </c>
      <c r="E798" s="45" t="s">
        <v>377</v>
      </c>
      <c r="F798" s="10" t="s">
        <v>15</v>
      </c>
      <c r="G798" s="10" t="s">
        <v>15</v>
      </c>
      <c r="H798" s="7" t="s">
        <v>16</v>
      </c>
      <c r="I798" s="7" t="s">
        <v>373</v>
      </c>
      <c r="J798" s="7" t="s">
        <v>1699</v>
      </c>
      <c r="K798" s="7">
        <f t="shared" si="11"/>
        <v>566</v>
      </c>
      <c r="L798" s="7" t="s">
        <v>153</v>
      </c>
    </row>
    <row r="799" spans="1:12">
      <c r="A799" s="43" t="s">
        <v>369</v>
      </c>
      <c r="B799" s="7">
        <v>3291148</v>
      </c>
      <c r="C799" s="7">
        <v>766</v>
      </c>
      <c r="D799" s="44">
        <v>24</v>
      </c>
      <c r="E799" s="45" t="s">
        <v>380</v>
      </c>
      <c r="F799" s="10" t="s">
        <v>15</v>
      </c>
      <c r="G799" s="10" t="s">
        <v>15</v>
      </c>
      <c r="H799" s="7" t="s">
        <v>16</v>
      </c>
      <c r="I799" s="7" t="s">
        <v>373</v>
      </c>
      <c r="J799" s="7" t="s">
        <v>1699</v>
      </c>
      <c r="K799" s="7">
        <f t="shared" si="11"/>
        <v>627</v>
      </c>
      <c r="L799" s="7" t="s">
        <v>153</v>
      </c>
    </row>
    <row r="800" spans="1:12">
      <c r="A800" s="43" t="s">
        <v>369</v>
      </c>
      <c r="B800" s="7">
        <v>3291190</v>
      </c>
      <c r="C800" s="7">
        <v>724</v>
      </c>
      <c r="D800" s="44">
        <v>24</v>
      </c>
      <c r="E800" s="45" t="s">
        <v>375</v>
      </c>
      <c r="F800" s="10" t="s">
        <v>15</v>
      </c>
      <c r="G800" s="10" t="s">
        <v>15</v>
      </c>
      <c r="H800" s="7" t="s">
        <v>16</v>
      </c>
      <c r="I800" s="7" t="s">
        <v>373</v>
      </c>
      <c r="J800" s="7" t="s">
        <v>1699</v>
      </c>
      <c r="K800" s="7">
        <f t="shared" si="11"/>
        <v>669</v>
      </c>
      <c r="L800" s="7" t="s">
        <v>153</v>
      </c>
    </row>
    <row r="801" spans="1:12">
      <c r="A801" s="43" t="s">
        <v>369</v>
      </c>
      <c r="B801" s="7">
        <v>3291251</v>
      </c>
      <c r="C801" s="7">
        <v>663</v>
      </c>
      <c r="D801" s="44">
        <v>24</v>
      </c>
      <c r="E801" s="45" t="s">
        <v>374</v>
      </c>
      <c r="F801" s="10" t="s">
        <v>15</v>
      </c>
      <c r="G801" s="10" t="s">
        <v>15</v>
      </c>
      <c r="H801" s="7" t="s">
        <v>16</v>
      </c>
      <c r="I801" s="7" t="s">
        <v>373</v>
      </c>
      <c r="J801" s="7" t="s">
        <v>1699</v>
      </c>
      <c r="K801" s="7">
        <f t="shared" si="11"/>
        <v>730</v>
      </c>
      <c r="L801" s="7" t="s">
        <v>153</v>
      </c>
    </row>
    <row r="802" spans="1:12">
      <c r="A802" s="43" t="s">
        <v>369</v>
      </c>
      <c r="B802" s="7">
        <v>3291298</v>
      </c>
      <c r="C802" s="7">
        <v>610</v>
      </c>
      <c r="D802" s="44">
        <v>30</v>
      </c>
      <c r="E802" s="45" t="s">
        <v>381</v>
      </c>
      <c r="F802" s="10" t="s">
        <v>15</v>
      </c>
      <c r="G802" s="10" t="s">
        <v>15</v>
      </c>
      <c r="H802" s="7" t="s">
        <v>16</v>
      </c>
      <c r="I802" s="7" t="s">
        <v>373</v>
      </c>
      <c r="J802" s="7" t="s">
        <v>1699</v>
      </c>
      <c r="K802" s="7">
        <f t="shared" si="11"/>
        <v>783</v>
      </c>
      <c r="L802" s="7" t="s">
        <v>153</v>
      </c>
    </row>
    <row r="803" spans="1:12">
      <c r="A803" s="43" t="s">
        <v>369</v>
      </c>
      <c r="B803" s="7">
        <v>3291339</v>
      </c>
      <c r="C803" s="7">
        <v>575</v>
      </c>
      <c r="D803" s="44">
        <v>24</v>
      </c>
      <c r="E803" s="45" t="s">
        <v>380</v>
      </c>
      <c r="F803" s="10" t="s">
        <v>15</v>
      </c>
      <c r="G803" s="10" t="s">
        <v>15</v>
      </c>
      <c r="H803" s="7" t="s">
        <v>16</v>
      </c>
      <c r="I803" s="7" t="s">
        <v>373</v>
      </c>
      <c r="J803" s="7" t="s">
        <v>1699</v>
      </c>
      <c r="K803" s="7">
        <f t="shared" si="11"/>
        <v>818</v>
      </c>
      <c r="L803" s="7" t="s">
        <v>153</v>
      </c>
    </row>
    <row r="804" spans="1:12">
      <c r="A804" s="43" t="s">
        <v>369</v>
      </c>
      <c r="B804" s="7">
        <v>3291367</v>
      </c>
      <c r="C804" s="7">
        <v>547</v>
      </c>
      <c r="D804" s="44">
        <v>24</v>
      </c>
      <c r="E804" s="45" t="s">
        <v>374</v>
      </c>
      <c r="F804" s="10" t="s">
        <v>15</v>
      </c>
      <c r="G804" s="10" t="s">
        <v>15</v>
      </c>
      <c r="H804" s="7" t="s">
        <v>16</v>
      </c>
      <c r="I804" s="7" t="s">
        <v>373</v>
      </c>
      <c r="J804" s="7" t="s">
        <v>1699</v>
      </c>
      <c r="K804" s="7">
        <f t="shared" si="11"/>
        <v>846</v>
      </c>
      <c r="L804" s="7" t="s">
        <v>153</v>
      </c>
    </row>
    <row r="805" spans="1:12">
      <c r="A805" s="43" t="s">
        <v>369</v>
      </c>
      <c r="B805" s="7">
        <v>3291408</v>
      </c>
      <c r="C805" s="7">
        <v>506</v>
      </c>
      <c r="D805" s="44">
        <v>24</v>
      </c>
      <c r="E805" s="45" t="s">
        <v>380</v>
      </c>
      <c r="F805" s="10" t="s">
        <v>15</v>
      </c>
      <c r="G805" s="10" t="s">
        <v>15</v>
      </c>
      <c r="H805" s="7" t="s">
        <v>16</v>
      </c>
      <c r="I805" s="7" t="s">
        <v>373</v>
      </c>
      <c r="J805" s="7" t="s">
        <v>1699</v>
      </c>
      <c r="K805" s="7">
        <f t="shared" si="11"/>
        <v>887</v>
      </c>
      <c r="L805" s="7" t="s">
        <v>153</v>
      </c>
    </row>
    <row r="806" spans="1:12">
      <c r="A806" s="43" t="s">
        <v>369</v>
      </c>
      <c r="B806" s="7">
        <v>3291442</v>
      </c>
      <c r="C806" s="7">
        <v>451</v>
      </c>
      <c r="D806" s="44">
        <v>45</v>
      </c>
      <c r="E806" s="45" t="s">
        <v>379</v>
      </c>
      <c r="F806" s="10" t="s">
        <v>15</v>
      </c>
      <c r="G806" s="10" t="s">
        <v>15</v>
      </c>
      <c r="H806" s="7" t="s">
        <v>16</v>
      </c>
      <c r="I806" s="7" t="s">
        <v>373</v>
      </c>
      <c r="J806" s="7" t="s">
        <v>1699</v>
      </c>
      <c r="K806" s="7">
        <f t="shared" si="11"/>
        <v>942</v>
      </c>
      <c r="L806" s="7" t="s">
        <v>153</v>
      </c>
    </row>
    <row r="807" spans="1:12">
      <c r="A807" s="43" t="s">
        <v>369</v>
      </c>
      <c r="B807" s="7">
        <v>3291491</v>
      </c>
      <c r="C807" s="7">
        <v>423</v>
      </c>
      <c r="D807" s="44">
        <v>24</v>
      </c>
      <c r="E807" s="45" t="s">
        <v>377</v>
      </c>
      <c r="F807" s="10" t="s">
        <v>15</v>
      </c>
      <c r="G807" s="10" t="s">
        <v>15</v>
      </c>
      <c r="H807" s="7" t="s">
        <v>16</v>
      </c>
      <c r="I807" s="7" t="s">
        <v>373</v>
      </c>
      <c r="J807" s="7" t="s">
        <v>1699</v>
      </c>
      <c r="K807" s="7">
        <f t="shared" si="11"/>
        <v>970</v>
      </c>
      <c r="L807" s="7" t="s">
        <v>153</v>
      </c>
    </row>
    <row r="808" spans="1:12">
      <c r="A808" s="43" t="s">
        <v>369</v>
      </c>
      <c r="B808" s="7">
        <v>3291541</v>
      </c>
      <c r="C808" s="7">
        <v>373</v>
      </c>
      <c r="D808" s="44">
        <v>24</v>
      </c>
      <c r="E808" s="45" t="s">
        <v>374</v>
      </c>
      <c r="F808" s="10" t="s">
        <v>15</v>
      </c>
      <c r="G808" s="10" t="s">
        <v>15</v>
      </c>
      <c r="H808" s="7" t="s">
        <v>16</v>
      </c>
      <c r="I808" s="7" t="s">
        <v>373</v>
      </c>
      <c r="J808" s="7" t="s">
        <v>1699</v>
      </c>
      <c r="K808" s="7">
        <f t="shared" si="11"/>
        <v>1020</v>
      </c>
      <c r="L808" s="7" t="s">
        <v>153</v>
      </c>
    </row>
    <row r="809" spans="1:12">
      <c r="A809" s="43" t="s">
        <v>369</v>
      </c>
      <c r="B809" s="7">
        <v>3291569</v>
      </c>
      <c r="C809" s="7">
        <v>345</v>
      </c>
      <c r="D809" s="44">
        <v>24</v>
      </c>
      <c r="E809" s="45" t="s">
        <v>374</v>
      </c>
      <c r="F809" s="10" t="s">
        <v>15</v>
      </c>
      <c r="G809" s="10" t="s">
        <v>15</v>
      </c>
      <c r="H809" s="7" t="s">
        <v>16</v>
      </c>
      <c r="I809" s="7" t="s">
        <v>373</v>
      </c>
      <c r="J809" s="7" t="s">
        <v>1699</v>
      </c>
      <c r="K809" s="7">
        <f t="shared" si="11"/>
        <v>1048</v>
      </c>
      <c r="L809" s="7" t="s">
        <v>153</v>
      </c>
    </row>
    <row r="810" spans="1:12">
      <c r="A810" s="43" t="s">
        <v>369</v>
      </c>
      <c r="B810" s="7">
        <v>3291597</v>
      </c>
      <c r="C810" s="7">
        <v>296</v>
      </c>
      <c r="D810" s="44">
        <v>45</v>
      </c>
      <c r="E810" s="45" t="s">
        <v>382</v>
      </c>
      <c r="F810" s="10" t="s">
        <v>15</v>
      </c>
      <c r="G810" s="10" t="s">
        <v>15</v>
      </c>
      <c r="H810" s="7" t="s">
        <v>16</v>
      </c>
      <c r="I810" s="7" t="s">
        <v>373</v>
      </c>
      <c r="J810" s="7" t="s">
        <v>1699</v>
      </c>
      <c r="K810" s="7">
        <f t="shared" si="11"/>
        <v>1097</v>
      </c>
      <c r="L810" s="7" t="s">
        <v>153</v>
      </c>
    </row>
    <row r="811" spans="1:12">
      <c r="A811" s="43" t="s">
        <v>369</v>
      </c>
      <c r="B811" s="7">
        <v>3291686</v>
      </c>
      <c r="C811" s="7">
        <v>228</v>
      </c>
      <c r="D811" s="44">
        <v>24</v>
      </c>
      <c r="E811" s="45" t="s">
        <v>377</v>
      </c>
      <c r="F811" s="10" t="s">
        <v>15</v>
      </c>
      <c r="G811" s="10" t="s">
        <v>15</v>
      </c>
      <c r="H811" s="7" t="s">
        <v>16</v>
      </c>
      <c r="I811" s="7" t="s">
        <v>373</v>
      </c>
      <c r="J811" s="7" t="s">
        <v>1699</v>
      </c>
      <c r="K811" s="7">
        <f t="shared" si="11"/>
        <v>1165</v>
      </c>
      <c r="L811" s="7" t="s">
        <v>153</v>
      </c>
    </row>
    <row r="812" spans="1:12">
      <c r="A812" s="43" t="s">
        <v>369</v>
      </c>
      <c r="B812" s="7">
        <v>3291714</v>
      </c>
      <c r="C812" s="7">
        <v>200</v>
      </c>
      <c r="D812" s="44">
        <v>24</v>
      </c>
      <c r="E812" s="45" t="s">
        <v>383</v>
      </c>
      <c r="F812" s="10" t="s">
        <v>15</v>
      </c>
      <c r="G812" s="10" t="s">
        <v>15</v>
      </c>
      <c r="H812" s="7" t="s">
        <v>16</v>
      </c>
      <c r="I812" s="7" t="s">
        <v>373</v>
      </c>
      <c r="J812" s="7" t="s">
        <v>1699</v>
      </c>
      <c r="K812" s="7">
        <f t="shared" si="11"/>
        <v>1193</v>
      </c>
      <c r="L812" s="7" t="s">
        <v>153</v>
      </c>
    </row>
    <row r="813" spans="1:12">
      <c r="A813" s="43" t="s">
        <v>369</v>
      </c>
      <c r="B813" s="7">
        <v>3291742</v>
      </c>
      <c r="C813" s="7">
        <v>172</v>
      </c>
      <c r="D813" s="44">
        <v>24</v>
      </c>
      <c r="E813" s="45" t="s">
        <v>377</v>
      </c>
      <c r="F813" s="10" t="s">
        <v>15</v>
      </c>
      <c r="G813" s="10" t="s">
        <v>15</v>
      </c>
      <c r="H813" s="7" t="s">
        <v>16</v>
      </c>
      <c r="I813" s="7" t="s">
        <v>373</v>
      </c>
      <c r="J813" s="7" t="s">
        <v>1699</v>
      </c>
      <c r="K813" s="7">
        <f t="shared" si="11"/>
        <v>1221</v>
      </c>
      <c r="L813" s="7" t="s">
        <v>153</v>
      </c>
    </row>
    <row r="814" spans="1:12">
      <c r="A814" s="43" t="s">
        <v>369</v>
      </c>
      <c r="B814" s="7">
        <v>3291784</v>
      </c>
      <c r="C814" s="7">
        <v>130</v>
      </c>
      <c r="D814" s="44">
        <v>24</v>
      </c>
      <c r="E814" s="45" t="s">
        <v>380</v>
      </c>
      <c r="F814" s="10" t="s">
        <v>15</v>
      </c>
      <c r="G814" s="10" t="s">
        <v>15</v>
      </c>
      <c r="H814" s="7" t="s">
        <v>16</v>
      </c>
      <c r="I814" s="7" t="s">
        <v>373</v>
      </c>
      <c r="J814" s="7" t="s">
        <v>1699</v>
      </c>
      <c r="K814" s="7">
        <f t="shared" si="11"/>
        <v>1263</v>
      </c>
      <c r="L814" s="7" t="s">
        <v>153</v>
      </c>
    </row>
    <row r="815" spans="1:12">
      <c r="A815" s="43" t="s">
        <v>369</v>
      </c>
      <c r="B815" s="7">
        <v>3291832</v>
      </c>
      <c r="C815" s="7">
        <v>82</v>
      </c>
      <c r="D815" s="44">
        <v>24</v>
      </c>
      <c r="E815" s="45" t="s">
        <v>384</v>
      </c>
      <c r="F815" s="10" t="s">
        <v>15</v>
      </c>
      <c r="G815" s="10" t="s">
        <v>15</v>
      </c>
      <c r="H815" s="7" t="s">
        <v>16</v>
      </c>
      <c r="I815" s="7" t="s">
        <v>373</v>
      </c>
      <c r="J815" s="7" t="s">
        <v>1699</v>
      </c>
      <c r="K815" s="7">
        <f t="shared" si="11"/>
        <v>1311</v>
      </c>
      <c r="L815" s="7" t="s">
        <v>153</v>
      </c>
    </row>
    <row r="816" spans="1:12">
      <c r="A816" s="43" t="s">
        <v>369</v>
      </c>
      <c r="B816" s="7">
        <v>3291880</v>
      </c>
      <c r="C816" s="7">
        <v>34</v>
      </c>
      <c r="D816" s="44">
        <v>24</v>
      </c>
      <c r="E816" s="45" t="s">
        <v>384</v>
      </c>
      <c r="F816" s="10" t="s">
        <v>15</v>
      </c>
      <c r="G816" s="10" t="s">
        <v>15</v>
      </c>
      <c r="H816" s="7" t="s">
        <v>16</v>
      </c>
      <c r="I816" s="7" t="s">
        <v>373</v>
      </c>
      <c r="J816" s="7" t="s">
        <v>1699</v>
      </c>
      <c r="K816" s="7">
        <f t="shared" si="11"/>
        <v>1359</v>
      </c>
      <c r="L816" s="7" t="s">
        <v>153</v>
      </c>
    </row>
    <row r="817" spans="1:12">
      <c r="A817" s="43" t="s">
        <v>369</v>
      </c>
      <c r="B817" s="7">
        <v>3291909</v>
      </c>
      <c r="C817" s="7">
        <v>5</v>
      </c>
      <c r="D817" s="44">
        <v>24</v>
      </c>
      <c r="E817" s="45" t="s">
        <v>374</v>
      </c>
      <c r="F817" s="10" t="s">
        <v>15</v>
      </c>
      <c r="G817" s="10" t="s">
        <v>15</v>
      </c>
      <c r="H817" s="7" t="s">
        <v>16</v>
      </c>
      <c r="I817" s="7" t="s">
        <v>373</v>
      </c>
      <c r="J817" s="7" t="s">
        <v>1699</v>
      </c>
      <c r="K817" s="7">
        <f t="shared" si="11"/>
        <v>1388</v>
      </c>
      <c r="L817" s="7" t="s">
        <v>153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363E57-AB2D-094F-989D-27295C8D15BD}">
  <dimension ref="A1:L66"/>
  <sheetViews>
    <sheetView zoomScaleNormal="100" workbookViewId="0">
      <selection activeCell="C11" sqref="C11"/>
    </sheetView>
  </sheetViews>
  <sheetFormatPr baseColWidth="10" defaultRowHeight="16"/>
  <cols>
    <col min="1" max="1" width="35.5" customWidth="1"/>
    <col min="3" max="3" width="26.83203125" customWidth="1"/>
    <col min="5" max="5" width="56.1640625" customWidth="1"/>
    <col min="8" max="8" width="12.33203125" customWidth="1"/>
    <col min="9" max="9" width="18.6640625" customWidth="1"/>
    <col min="10" max="10" width="30.1640625" customWidth="1"/>
    <col min="11" max="11" width="28.83203125" customWidth="1"/>
    <col min="12" max="12" width="47.5" customWidth="1"/>
  </cols>
  <sheetData>
    <row r="1" spans="1:12" ht="6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6" t="s">
        <v>7</v>
      </c>
      <c r="I1" s="47" t="s">
        <v>8</v>
      </c>
      <c r="J1" s="47" t="s">
        <v>9</v>
      </c>
      <c r="K1" s="47" t="s">
        <v>10</v>
      </c>
      <c r="L1" s="47" t="s">
        <v>11</v>
      </c>
    </row>
    <row r="2" spans="1:12" ht="17">
      <c r="A2" s="12" t="s">
        <v>95</v>
      </c>
      <c r="B2" s="14">
        <v>313589</v>
      </c>
      <c r="C2" s="14">
        <f>617973-(B2+D2)+2</f>
        <v>304365</v>
      </c>
      <c r="D2" s="14">
        <v>21</v>
      </c>
      <c r="E2" s="13" t="s">
        <v>1166</v>
      </c>
      <c r="F2" s="5"/>
      <c r="G2" s="5"/>
      <c r="H2" s="18" t="s">
        <v>40</v>
      </c>
      <c r="I2" s="18" t="s">
        <v>1167</v>
      </c>
      <c r="J2" s="18" t="s">
        <v>1699</v>
      </c>
      <c r="K2" s="18">
        <v>0</v>
      </c>
      <c r="L2" s="18" t="s">
        <v>1168</v>
      </c>
    </row>
    <row r="3" spans="1:12" ht="17">
      <c r="A3" s="12" t="s">
        <v>138</v>
      </c>
      <c r="B3" s="14">
        <v>117989</v>
      </c>
      <c r="C3" s="14">
        <f>707398-(B3+D3)+2</f>
        <v>589371</v>
      </c>
      <c r="D3" s="14">
        <v>40</v>
      </c>
      <c r="E3" s="13" t="s">
        <v>1169</v>
      </c>
      <c r="F3" s="5"/>
      <c r="G3" s="5"/>
      <c r="H3" s="18" t="s">
        <v>40</v>
      </c>
      <c r="I3" s="18" t="s">
        <v>1170</v>
      </c>
      <c r="J3" s="18" t="s">
        <v>1698</v>
      </c>
      <c r="K3" s="18">
        <v>0</v>
      </c>
      <c r="L3" s="18" t="s">
        <v>1171</v>
      </c>
    </row>
    <row r="4" spans="1:12" ht="17">
      <c r="A4" s="12">
        <v>5</v>
      </c>
      <c r="B4" s="14">
        <v>361102</v>
      </c>
      <c r="C4" s="14"/>
      <c r="D4" s="14">
        <v>39</v>
      </c>
      <c r="E4" s="13" t="s">
        <v>1172</v>
      </c>
      <c r="F4" s="5"/>
      <c r="G4" s="5"/>
      <c r="H4" s="18" t="s">
        <v>40</v>
      </c>
      <c r="I4" s="18" t="s">
        <v>1173</v>
      </c>
      <c r="J4" s="18" t="s">
        <v>1698</v>
      </c>
      <c r="K4" s="18">
        <v>0</v>
      </c>
      <c r="L4" s="18" t="s">
        <v>1174</v>
      </c>
    </row>
    <row r="5" spans="1:12" ht="17">
      <c r="A5" s="12" t="s">
        <v>157</v>
      </c>
      <c r="B5" s="14">
        <v>32500</v>
      </c>
      <c r="C5" s="14">
        <f>690376-(B5+D5)+2</f>
        <v>657842</v>
      </c>
      <c r="D5" s="14">
        <v>36</v>
      </c>
      <c r="E5" s="13" t="s">
        <v>1175</v>
      </c>
      <c r="F5" s="5"/>
      <c r="G5" s="5"/>
      <c r="H5" s="18" t="s">
        <v>40</v>
      </c>
      <c r="I5" s="18" t="s">
        <v>1176</v>
      </c>
      <c r="J5" s="18" t="s">
        <v>1699</v>
      </c>
      <c r="K5" s="18">
        <v>0</v>
      </c>
      <c r="L5" s="18" t="s">
        <v>1177</v>
      </c>
    </row>
    <row r="6" spans="1:12" ht="17">
      <c r="A6" s="12">
        <v>12</v>
      </c>
      <c r="B6" s="14">
        <v>2051487</v>
      </c>
      <c r="C6" s="14"/>
      <c r="D6" s="14">
        <v>34</v>
      </c>
      <c r="E6" s="13" t="s">
        <v>1178</v>
      </c>
      <c r="F6" s="5"/>
      <c r="G6" s="5"/>
      <c r="H6" s="18" t="s">
        <v>40</v>
      </c>
      <c r="I6" s="18" t="s">
        <v>1179</v>
      </c>
      <c r="J6" s="18" t="s">
        <v>1699</v>
      </c>
      <c r="K6" s="18">
        <v>0</v>
      </c>
      <c r="L6" s="18" t="s">
        <v>213</v>
      </c>
    </row>
    <row r="7" spans="1:12" ht="17">
      <c r="A7" s="12" t="s">
        <v>314</v>
      </c>
      <c r="B7" s="14">
        <v>1579152</v>
      </c>
      <c r="C7" s="14">
        <f>2613071-(B7+D7)+2</f>
        <v>1033906</v>
      </c>
      <c r="D7" s="14">
        <v>15</v>
      </c>
      <c r="E7" s="13" t="s">
        <v>1180</v>
      </c>
      <c r="F7" s="5"/>
      <c r="G7" s="5"/>
      <c r="H7" s="18" t="s">
        <v>30</v>
      </c>
      <c r="I7" s="18" t="s">
        <v>1181</v>
      </c>
      <c r="J7" s="18" t="s">
        <v>1699</v>
      </c>
      <c r="K7" s="18">
        <v>-386</v>
      </c>
      <c r="L7" s="18" t="s">
        <v>1182</v>
      </c>
    </row>
    <row r="8" spans="1:12" ht="17">
      <c r="A8" s="12">
        <v>13</v>
      </c>
      <c r="B8" s="14">
        <v>664943</v>
      </c>
      <c r="C8" s="14"/>
      <c r="D8" s="14">
        <v>31</v>
      </c>
      <c r="E8" s="13" t="s">
        <v>1183</v>
      </c>
      <c r="F8" s="5"/>
      <c r="G8" s="5"/>
      <c r="H8" s="18" t="s">
        <v>40</v>
      </c>
      <c r="I8" s="18" t="s">
        <v>1184</v>
      </c>
      <c r="J8" s="18" t="s">
        <v>1699</v>
      </c>
      <c r="K8" s="18">
        <v>0</v>
      </c>
      <c r="L8" s="18" t="s">
        <v>1185</v>
      </c>
    </row>
    <row r="9" spans="1:12">
      <c r="A9" s="12" t="s">
        <v>351</v>
      </c>
      <c r="B9" s="22">
        <v>851589</v>
      </c>
      <c r="C9" s="22">
        <f>(1960421)-(B9+D9)+2</f>
        <v>1108813</v>
      </c>
      <c r="D9" s="22">
        <v>21</v>
      </c>
      <c r="E9" s="23" t="s">
        <v>1186</v>
      </c>
      <c r="F9" s="10"/>
      <c r="G9" s="10"/>
      <c r="H9" s="18" t="s">
        <v>40</v>
      </c>
      <c r="I9" s="18" t="s">
        <v>1187</v>
      </c>
      <c r="J9" s="18" t="s">
        <v>1698</v>
      </c>
      <c r="K9" s="18">
        <v>0</v>
      </c>
      <c r="L9" s="18" t="s">
        <v>1188</v>
      </c>
    </row>
    <row r="10" spans="1:12">
      <c r="A10" s="12" t="s">
        <v>351</v>
      </c>
      <c r="B10" s="21">
        <v>1436441</v>
      </c>
      <c r="C10" s="22">
        <f>(1960421)-(B10+D10)+2</f>
        <v>523958</v>
      </c>
      <c r="D10" s="22">
        <v>24</v>
      </c>
      <c r="E10" s="23" t="s">
        <v>1189</v>
      </c>
      <c r="F10" s="10"/>
      <c r="G10" s="10"/>
      <c r="H10" s="18" t="s">
        <v>16</v>
      </c>
      <c r="I10" s="18" t="s">
        <v>1190</v>
      </c>
      <c r="J10" s="18" t="s">
        <v>1698</v>
      </c>
      <c r="K10" s="18">
        <v>371</v>
      </c>
      <c r="L10" s="18" t="s">
        <v>1191</v>
      </c>
    </row>
    <row r="11" spans="1:12" ht="17">
      <c r="A11" s="12">
        <v>14</v>
      </c>
      <c r="B11" s="14">
        <v>669751</v>
      </c>
      <c r="C11" s="14"/>
      <c r="D11" s="14">
        <v>43</v>
      </c>
      <c r="E11" s="13" t="s">
        <v>1192</v>
      </c>
      <c r="F11" s="5"/>
      <c r="G11" s="5"/>
      <c r="H11" s="18" t="s">
        <v>16</v>
      </c>
      <c r="I11" s="18" t="s">
        <v>1193</v>
      </c>
      <c r="J11" s="18" t="s">
        <v>1699</v>
      </c>
      <c r="K11" s="18">
        <v>312</v>
      </c>
      <c r="L11" s="18" t="s">
        <v>1194</v>
      </c>
    </row>
    <row r="12" spans="1:12">
      <c r="A12" s="19" t="s">
        <v>1195</v>
      </c>
      <c r="B12" s="24">
        <v>25593</v>
      </c>
      <c r="C12" s="24">
        <f>25807-(B12+D12)+2</f>
        <v>192</v>
      </c>
      <c r="D12" s="24">
        <v>24</v>
      </c>
      <c r="E12" s="25" t="s">
        <v>1196</v>
      </c>
      <c r="F12" s="11" t="s">
        <v>15</v>
      </c>
      <c r="G12" s="11"/>
      <c r="H12" s="48" t="s">
        <v>30</v>
      </c>
      <c r="I12" s="48" t="s">
        <v>1497</v>
      </c>
      <c r="J12" s="48" t="s">
        <v>1698</v>
      </c>
      <c r="K12" s="48">
        <v>-9565</v>
      </c>
      <c r="L12" s="48" t="s">
        <v>1243</v>
      </c>
    </row>
    <row r="13" spans="1:12">
      <c r="A13" s="19" t="s">
        <v>1195</v>
      </c>
      <c r="B13" s="24">
        <v>25640</v>
      </c>
      <c r="C13" s="24">
        <f t="shared" ref="C13:C15" si="0">25807-(B13+D13)+2</f>
        <v>124</v>
      </c>
      <c r="D13" s="24">
        <v>45</v>
      </c>
      <c r="E13" s="25" t="s">
        <v>1197</v>
      </c>
      <c r="F13" s="11" t="s">
        <v>15</v>
      </c>
      <c r="G13" s="11"/>
      <c r="H13" s="48" t="s">
        <v>30</v>
      </c>
      <c r="I13" s="48" t="s">
        <v>1497</v>
      </c>
      <c r="J13" s="48" t="s">
        <v>1698</v>
      </c>
      <c r="K13" s="48">
        <v>-9633</v>
      </c>
      <c r="L13" s="48" t="s">
        <v>1243</v>
      </c>
    </row>
    <row r="14" spans="1:12">
      <c r="A14" s="19" t="s">
        <v>1195</v>
      </c>
      <c r="B14" s="24">
        <v>25690</v>
      </c>
      <c r="C14" s="24">
        <f t="shared" si="0"/>
        <v>74</v>
      </c>
      <c r="D14" s="24">
        <v>45</v>
      </c>
      <c r="E14" s="25" t="s">
        <v>1198</v>
      </c>
      <c r="F14" s="11" t="s">
        <v>15</v>
      </c>
      <c r="G14" s="11"/>
      <c r="H14" s="48" t="s">
        <v>30</v>
      </c>
      <c r="I14" s="48" t="s">
        <v>1497</v>
      </c>
      <c r="J14" s="48" t="s">
        <v>1698</v>
      </c>
      <c r="K14" s="48">
        <v>-9683</v>
      </c>
      <c r="L14" s="48" t="s">
        <v>1243</v>
      </c>
    </row>
    <row r="15" spans="1:12">
      <c r="A15" s="19" t="s">
        <v>1195</v>
      </c>
      <c r="B15" s="24">
        <v>25760</v>
      </c>
      <c r="C15" s="24">
        <f t="shared" si="0"/>
        <v>4</v>
      </c>
      <c r="D15" s="24">
        <v>45</v>
      </c>
      <c r="E15" s="25" t="s">
        <v>1199</v>
      </c>
      <c r="F15" s="11"/>
      <c r="G15" s="11"/>
      <c r="H15" s="48" t="s">
        <v>30</v>
      </c>
      <c r="I15" s="48" t="s">
        <v>1497</v>
      </c>
      <c r="J15" s="48" t="s">
        <v>1698</v>
      </c>
      <c r="K15" s="48">
        <v>-9753</v>
      </c>
      <c r="L15" s="48" t="s">
        <v>1243</v>
      </c>
    </row>
    <row r="16" spans="1:12">
      <c r="A16" s="19" t="s">
        <v>1200</v>
      </c>
      <c r="B16" s="24">
        <v>25399</v>
      </c>
      <c r="C16" s="24">
        <f>25554-(B16+D16)+2</f>
        <v>133</v>
      </c>
      <c r="D16" s="24">
        <v>24</v>
      </c>
      <c r="E16" s="25" t="s">
        <v>1201</v>
      </c>
      <c r="F16" s="11" t="s">
        <v>15</v>
      </c>
      <c r="G16" s="11"/>
      <c r="H16" s="24" t="s">
        <v>13</v>
      </c>
      <c r="I16" s="24"/>
      <c r="J16" s="24"/>
      <c r="K16" s="18"/>
      <c r="L16" s="18"/>
    </row>
    <row r="17" spans="1:12">
      <c r="A17" s="19" t="s">
        <v>1200</v>
      </c>
      <c r="B17" s="24">
        <v>25453</v>
      </c>
      <c r="C17" s="24">
        <f t="shared" ref="C17:C19" si="1">25554-(B17+D17)+2</f>
        <v>79</v>
      </c>
      <c r="D17" s="24">
        <v>24</v>
      </c>
      <c r="E17" s="25" t="s">
        <v>1196</v>
      </c>
      <c r="F17" s="11" t="s">
        <v>15</v>
      </c>
      <c r="G17" s="11"/>
      <c r="H17" s="24" t="s">
        <v>13</v>
      </c>
      <c r="I17" s="24"/>
      <c r="J17" s="24"/>
      <c r="K17" s="18"/>
      <c r="L17" s="18"/>
    </row>
    <row r="18" spans="1:12">
      <c r="A18" s="19" t="s">
        <v>1200</v>
      </c>
      <c r="B18" s="24">
        <v>25496</v>
      </c>
      <c r="C18" s="24">
        <f t="shared" si="1"/>
        <v>36</v>
      </c>
      <c r="D18" s="24">
        <v>24</v>
      </c>
      <c r="E18" s="25" t="s">
        <v>1202</v>
      </c>
      <c r="F18" s="11" t="s">
        <v>15</v>
      </c>
      <c r="G18" s="11"/>
      <c r="H18" s="24" t="s">
        <v>13</v>
      </c>
      <c r="I18" s="24"/>
      <c r="J18" s="24"/>
      <c r="K18" s="18"/>
      <c r="L18" s="18"/>
    </row>
    <row r="19" spans="1:12">
      <c r="A19" s="19" t="s">
        <v>1200</v>
      </c>
      <c r="B19" s="24">
        <v>25524</v>
      </c>
      <c r="C19" s="24">
        <f t="shared" si="1"/>
        <v>8</v>
      </c>
      <c r="D19" s="24">
        <v>24</v>
      </c>
      <c r="E19" s="25" t="s">
        <v>1203</v>
      </c>
      <c r="F19" s="11" t="s">
        <v>15</v>
      </c>
      <c r="G19" s="11"/>
      <c r="H19" s="24" t="s">
        <v>13</v>
      </c>
      <c r="I19" s="24"/>
      <c r="J19" s="24"/>
      <c r="K19" s="18"/>
      <c r="L19" s="18"/>
    </row>
    <row r="20" spans="1:12">
      <c r="A20" s="19" t="s">
        <v>1204</v>
      </c>
      <c r="B20" s="24">
        <v>25281</v>
      </c>
      <c r="C20" s="24">
        <f>25501-(B20+D20)+2</f>
        <v>198</v>
      </c>
      <c r="D20" s="24">
        <v>24</v>
      </c>
      <c r="E20" s="25" t="s">
        <v>1205</v>
      </c>
      <c r="F20" s="11" t="s">
        <v>15</v>
      </c>
      <c r="G20" s="11"/>
      <c r="H20" s="24" t="s">
        <v>30</v>
      </c>
      <c r="I20" s="24" t="s">
        <v>1206</v>
      </c>
      <c r="J20" s="24" t="s">
        <v>1698</v>
      </c>
      <c r="K20" s="18">
        <v>-725</v>
      </c>
      <c r="L20" s="18" t="s">
        <v>1207</v>
      </c>
    </row>
    <row r="21" spans="1:12">
      <c r="A21" s="19" t="s">
        <v>1204</v>
      </c>
      <c r="B21" s="24">
        <v>25330</v>
      </c>
      <c r="C21" s="24">
        <f t="shared" ref="C21:C25" si="2">25501-(B21+D21)+2</f>
        <v>149</v>
      </c>
      <c r="D21" s="24">
        <v>24</v>
      </c>
      <c r="E21" s="25" t="s">
        <v>1208</v>
      </c>
      <c r="F21" s="11" t="s">
        <v>15</v>
      </c>
      <c r="G21" s="11"/>
      <c r="H21" s="24" t="s">
        <v>30</v>
      </c>
      <c r="I21" s="24" t="s">
        <v>1206</v>
      </c>
      <c r="J21" s="24" t="s">
        <v>1698</v>
      </c>
      <c r="K21" s="18">
        <f>(923-C21)*-1</f>
        <v>-774</v>
      </c>
      <c r="L21" s="18" t="s">
        <v>1207</v>
      </c>
    </row>
    <row r="22" spans="1:12">
      <c r="A22" s="19" t="s">
        <v>1204</v>
      </c>
      <c r="B22" s="24">
        <v>25371</v>
      </c>
      <c r="C22" s="24">
        <f t="shared" si="2"/>
        <v>108</v>
      </c>
      <c r="D22" s="24">
        <v>24</v>
      </c>
      <c r="E22" s="25" t="s">
        <v>1209</v>
      </c>
      <c r="F22" s="11" t="s">
        <v>15</v>
      </c>
      <c r="G22" s="11"/>
      <c r="H22" s="24" t="s">
        <v>30</v>
      </c>
      <c r="I22" s="24" t="s">
        <v>1206</v>
      </c>
      <c r="J22" s="24" t="s">
        <v>1698</v>
      </c>
      <c r="K22" s="18">
        <f t="shared" ref="K22:K25" si="3">(923-C22)*-1</f>
        <v>-815</v>
      </c>
      <c r="L22" s="18" t="s">
        <v>1207</v>
      </c>
    </row>
    <row r="23" spans="1:12">
      <c r="A23" s="19" t="s">
        <v>1204</v>
      </c>
      <c r="B23" s="24">
        <v>25399</v>
      </c>
      <c r="C23" s="24">
        <f t="shared" si="2"/>
        <v>80</v>
      </c>
      <c r="D23" s="24">
        <v>24</v>
      </c>
      <c r="E23" s="25" t="s">
        <v>1205</v>
      </c>
      <c r="F23" s="11" t="s">
        <v>15</v>
      </c>
      <c r="G23" s="11"/>
      <c r="H23" s="24" t="s">
        <v>30</v>
      </c>
      <c r="I23" s="24" t="s">
        <v>1206</v>
      </c>
      <c r="J23" s="24" t="s">
        <v>1698</v>
      </c>
      <c r="K23" s="18">
        <f t="shared" si="3"/>
        <v>-843</v>
      </c>
      <c r="L23" s="18" t="s">
        <v>1207</v>
      </c>
    </row>
    <row r="24" spans="1:12">
      <c r="A24" s="19" t="s">
        <v>1204</v>
      </c>
      <c r="B24" s="24">
        <v>25426</v>
      </c>
      <c r="C24" s="24">
        <f t="shared" si="2"/>
        <v>32</v>
      </c>
      <c r="D24" s="24">
        <v>45</v>
      </c>
      <c r="E24" s="25" t="s">
        <v>1210</v>
      </c>
      <c r="F24" s="11" t="s">
        <v>15</v>
      </c>
      <c r="G24" s="11"/>
      <c r="H24" s="24" t="s">
        <v>30</v>
      </c>
      <c r="I24" s="24" t="s">
        <v>1206</v>
      </c>
      <c r="J24" s="24" t="s">
        <v>1698</v>
      </c>
      <c r="K24" s="18">
        <f t="shared" si="3"/>
        <v>-891</v>
      </c>
      <c r="L24" s="18" t="s">
        <v>1207</v>
      </c>
    </row>
    <row r="25" spans="1:12">
      <c r="A25" s="19" t="s">
        <v>1204</v>
      </c>
      <c r="B25" s="24">
        <v>25475</v>
      </c>
      <c r="C25" s="24">
        <f t="shared" si="2"/>
        <v>4</v>
      </c>
      <c r="D25" s="24">
        <v>24</v>
      </c>
      <c r="E25" s="25" t="s">
        <v>1211</v>
      </c>
      <c r="F25" s="11" t="s">
        <v>15</v>
      </c>
      <c r="G25" s="11"/>
      <c r="H25" s="24" t="s">
        <v>30</v>
      </c>
      <c r="I25" s="24" t="s">
        <v>1206</v>
      </c>
      <c r="J25" s="24" t="s">
        <v>1698</v>
      </c>
      <c r="K25" s="18">
        <f t="shared" si="3"/>
        <v>-919</v>
      </c>
      <c r="L25" s="18" t="s">
        <v>1207</v>
      </c>
    </row>
    <row r="26" spans="1:12">
      <c r="A26" s="19" t="s">
        <v>1212</v>
      </c>
      <c r="B26" s="24">
        <v>21900</v>
      </c>
      <c r="C26" s="24">
        <f>22147-(B26+D26)+2</f>
        <v>206</v>
      </c>
      <c r="D26" s="24">
        <v>43</v>
      </c>
      <c r="E26" s="25" t="s">
        <v>1213</v>
      </c>
      <c r="F26" s="11" t="s">
        <v>15</v>
      </c>
      <c r="G26" s="11"/>
      <c r="H26" s="24" t="s">
        <v>30</v>
      </c>
      <c r="I26" s="24" t="s">
        <v>1214</v>
      </c>
      <c r="J26" s="24" t="s">
        <v>1698</v>
      </c>
      <c r="K26" s="18">
        <v>-507</v>
      </c>
      <c r="L26" s="18" t="s">
        <v>213</v>
      </c>
    </row>
    <row r="27" spans="1:12">
      <c r="A27" s="19" t="s">
        <v>1212</v>
      </c>
      <c r="B27" s="24">
        <v>21947</v>
      </c>
      <c r="C27" s="24">
        <f t="shared" ref="C27:C28" si="4">22147-(B27+D27)+2</f>
        <v>157</v>
      </c>
      <c r="D27" s="24">
        <v>45</v>
      </c>
      <c r="E27" s="25" t="s">
        <v>1215</v>
      </c>
      <c r="F27" s="11" t="s">
        <v>15</v>
      </c>
      <c r="G27" s="11"/>
      <c r="H27" s="24" t="s">
        <v>30</v>
      </c>
      <c r="I27" s="24" t="s">
        <v>1214</v>
      </c>
      <c r="J27" s="24" t="s">
        <v>1698</v>
      </c>
      <c r="K27" s="18">
        <f>(713-C27)*-1</f>
        <v>-556</v>
      </c>
      <c r="L27" s="18" t="s">
        <v>213</v>
      </c>
    </row>
    <row r="28" spans="1:12">
      <c r="A28" s="19" t="s">
        <v>1212</v>
      </c>
      <c r="B28" s="24">
        <v>22044</v>
      </c>
      <c r="C28" s="24">
        <f t="shared" si="4"/>
        <v>60</v>
      </c>
      <c r="D28" s="24">
        <v>45</v>
      </c>
      <c r="E28" s="25" t="s">
        <v>1216</v>
      </c>
      <c r="F28" s="11" t="s">
        <v>15</v>
      </c>
      <c r="G28" s="11"/>
      <c r="H28" s="24" t="s">
        <v>30</v>
      </c>
      <c r="I28" s="24" t="s">
        <v>1214</v>
      </c>
      <c r="J28" s="24" t="s">
        <v>1698</v>
      </c>
      <c r="K28" s="18">
        <f t="shared" ref="K28:K29" si="5">(713-C28)*-1</f>
        <v>-653</v>
      </c>
      <c r="L28" s="18" t="s">
        <v>213</v>
      </c>
    </row>
    <row r="29" spans="1:12">
      <c r="A29" s="19" t="s">
        <v>1212</v>
      </c>
      <c r="B29" s="24">
        <v>22093</v>
      </c>
      <c r="C29" s="24">
        <f>22147-(B29+D29)+2</f>
        <v>11</v>
      </c>
      <c r="D29" s="24">
        <v>45</v>
      </c>
      <c r="E29" s="25" t="s">
        <v>1217</v>
      </c>
      <c r="F29" s="11" t="s">
        <v>15</v>
      </c>
      <c r="G29" s="11"/>
      <c r="H29" s="24" t="s">
        <v>30</v>
      </c>
      <c r="I29" s="24" t="s">
        <v>1214</v>
      </c>
      <c r="J29" s="24" t="s">
        <v>1698</v>
      </c>
      <c r="K29" s="18">
        <f t="shared" si="5"/>
        <v>-702</v>
      </c>
      <c r="L29" s="18" t="s">
        <v>213</v>
      </c>
    </row>
    <row r="30" spans="1:12">
      <c r="A30" s="20" t="s">
        <v>1218</v>
      </c>
      <c r="B30" s="24">
        <v>19031</v>
      </c>
      <c r="C30" s="24">
        <f>19131-(B30+D30)+2</f>
        <v>78</v>
      </c>
      <c r="D30" s="24">
        <v>24</v>
      </c>
      <c r="E30" s="25" t="s">
        <v>1201</v>
      </c>
      <c r="F30" s="11" t="s">
        <v>15</v>
      </c>
      <c r="G30" s="11"/>
      <c r="H30" s="24" t="s">
        <v>30</v>
      </c>
      <c r="I30" s="24" t="s">
        <v>1219</v>
      </c>
      <c r="J30" s="24" t="s">
        <v>1698</v>
      </c>
      <c r="K30" s="18">
        <v>-1315</v>
      </c>
      <c r="L30" s="18" t="s">
        <v>1207</v>
      </c>
    </row>
    <row r="31" spans="1:12">
      <c r="A31" s="20" t="s">
        <v>1218</v>
      </c>
      <c r="B31" s="24">
        <v>19066</v>
      </c>
      <c r="C31" s="24">
        <f t="shared" ref="C31:C32" si="6">19131-(B31+D31)+2</f>
        <v>43</v>
      </c>
      <c r="D31" s="24">
        <v>24</v>
      </c>
      <c r="E31" s="25" t="s">
        <v>1202</v>
      </c>
      <c r="F31" s="11" t="s">
        <v>15</v>
      </c>
      <c r="G31" s="11"/>
      <c r="H31" s="24" t="s">
        <v>30</v>
      </c>
      <c r="I31" s="24" t="s">
        <v>1219</v>
      </c>
      <c r="J31" s="24" t="s">
        <v>1698</v>
      </c>
      <c r="K31" s="18">
        <f>(1393-C31)*-1</f>
        <v>-1350</v>
      </c>
      <c r="L31" s="18" t="s">
        <v>1207</v>
      </c>
    </row>
    <row r="32" spans="1:12">
      <c r="A32" s="20" t="s">
        <v>1218</v>
      </c>
      <c r="B32" s="24">
        <v>19107</v>
      </c>
      <c r="C32" s="24">
        <f t="shared" si="6"/>
        <v>2</v>
      </c>
      <c r="D32" s="24">
        <v>24</v>
      </c>
      <c r="E32" s="25" t="s">
        <v>1220</v>
      </c>
      <c r="F32" s="11" t="s">
        <v>15</v>
      </c>
      <c r="G32" s="11"/>
      <c r="H32" s="24" t="s">
        <v>30</v>
      </c>
      <c r="I32" s="24" t="s">
        <v>1219</v>
      </c>
      <c r="J32" s="24" t="s">
        <v>1698</v>
      </c>
      <c r="K32" s="18">
        <f>(1393-C32)*-1</f>
        <v>-1391</v>
      </c>
      <c r="L32" s="18" t="s">
        <v>1207</v>
      </c>
    </row>
    <row r="33" spans="1:12">
      <c r="A33" s="20" t="s">
        <v>1221</v>
      </c>
      <c r="B33" s="24">
        <v>5787</v>
      </c>
      <c r="C33" s="24">
        <f>5926-(B33+D33)+2</f>
        <v>96</v>
      </c>
      <c r="D33" s="49">
        <v>45</v>
      </c>
      <c r="E33" s="25" t="s">
        <v>1222</v>
      </c>
      <c r="F33" s="11" t="s">
        <v>15</v>
      </c>
      <c r="G33" s="11"/>
      <c r="H33" s="24" t="s">
        <v>30</v>
      </c>
      <c r="I33" s="24" t="s">
        <v>1223</v>
      </c>
      <c r="J33" s="24" t="s">
        <v>1698</v>
      </c>
      <c r="K33" s="18">
        <f>(812-C33)*-1</f>
        <v>-716</v>
      </c>
      <c r="L33" s="18" t="s">
        <v>1207</v>
      </c>
    </row>
    <row r="34" spans="1:12">
      <c r="A34" s="20" t="s">
        <v>1221</v>
      </c>
      <c r="B34" s="24">
        <v>5836</v>
      </c>
      <c r="C34" s="24">
        <f t="shared" ref="C34:C36" si="7">5926-(B34+D34)+2</f>
        <v>68</v>
      </c>
      <c r="D34" s="49">
        <v>24</v>
      </c>
      <c r="E34" s="25" t="s">
        <v>1224</v>
      </c>
      <c r="F34" s="11" t="s">
        <v>15</v>
      </c>
      <c r="G34" s="11"/>
      <c r="H34" s="24" t="s">
        <v>30</v>
      </c>
      <c r="I34" s="24" t="s">
        <v>1223</v>
      </c>
      <c r="J34" s="24" t="s">
        <v>1698</v>
      </c>
      <c r="K34" s="18">
        <f t="shared" ref="K34:K36" si="8">(812-C34)*-1</f>
        <v>-744</v>
      </c>
      <c r="L34" s="18" t="s">
        <v>1207</v>
      </c>
    </row>
    <row r="35" spans="1:12">
      <c r="A35" s="20" t="s">
        <v>1221</v>
      </c>
      <c r="B35" s="24">
        <v>5864</v>
      </c>
      <c r="C35" s="24">
        <f t="shared" si="7"/>
        <v>40</v>
      </c>
      <c r="D35" s="49">
        <v>24</v>
      </c>
      <c r="E35" s="25" t="s">
        <v>1202</v>
      </c>
      <c r="F35" s="11" t="s">
        <v>15</v>
      </c>
      <c r="G35" s="11"/>
      <c r="H35" s="24" t="s">
        <v>30</v>
      </c>
      <c r="I35" s="24" t="s">
        <v>1223</v>
      </c>
      <c r="J35" s="24" t="s">
        <v>1698</v>
      </c>
      <c r="K35" s="18">
        <f t="shared" si="8"/>
        <v>-772</v>
      </c>
      <c r="L35" s="18" t="s">
        <v>1207</v>
      </c>
    </row>
    <row r="36" spans="1:12">
      <c r="A36" s="20" t="s">
        <v>1221</v>
      </c>
      <c r="B36" s="24">
        <v>5892</v>
      </c>
      <c r="C36" s="24">
        <f t="shared" si="7"/>
        <v>6</v>
      </c>
      <c r="D36" s="49">
        <v>30</v>
      </c>
      <c r="E36" s="25" t="s">
        <v>1225</v>
      </c>
      <c r="F36" s="11" t="s">
        <v>15</v>
      </c>
      <c r="G36" s="11"/>
      <c r="H36" s="24" t="s">
        <v>30</v>
      </c>
      <c r="I36" s="24" t="s">
        <v>1223</v>
      </c>
      <c r="J36" s="24" t="s">
        <v>1698</v>
      </c>
      <c r="K36" s="18">
        <f t="shared" si="8"/>
        <v>-806</v>
      </c>
      <c r="L36" s="18" t="s">
        <v>1207</v>
      </c>
    </row>
    <row r="37" spans="1:12">
      <c r="A37" s="20" t="s">
        <v>1226</v>
      </c>
      <c r="B37" s="24">
        <v>3278</v>
      </c>
      <c r="C37" s="24">
        <f>3409-(B37+D37)+2</f>
        <v>109</v>
      </c>
      <c r="D37" s="24">
        <v>24</v>
      </c>
      <c r="E37" s="25" t="s">
        <v>1208</v>
      </c>
      <c r="F37" s="11" t="s">
        <v>15</v>
      </c>
      <c r="G37" s="11"/>
      <c r="H37" s="24" t="s">
        <v>30</v>
      </c>
      <c r="I37" s="24" t="s">
        <v>1227</v>
      </c>
      <c r="J37" s="24" t="s">
        <v>1698</v>
      </c>
      <c r="K37" s="18">
        <f>(680-C37)*-1</f>
        <v>-571</v>
      </c>
      <c r="L37" s="18" t="s">
        <v>742</v>
      </c>
    </row>
    <row r="38" spans="1:12">
      <c r="A38" s="20" t="s">
        <v>1226</v>
      </c>
      <c r="B38" s="24">
        <v>3306</v>
      </c>
      <c r="C38" s="24">
        <f t="shared" ref="C38:C39" si="9">3409-(B38+D38)+2</f>
        <v>75</v>
      </c>
      <c r="D38" s="24">
        <v>30</v>
      </c>
      <c r="E38" s="25" t="s">
        <v>1225</v>
      </c>
      <c r="F38" s="11" t="s">
        <v>15</v>
      </c>
      <c r="G38" s="11"/>
      <c r="H38" s="24" t="s">
        <v>30</v>
      </c>
      <c r="I38" s="24" t="s">
        <v>1227</v>
      </c>
      <c r="J38" s="24" t="s">
        <v>1698</v>
      </c>
      <c r="K38" s="18">
        <f t="shared" ref="K38:K39" si="10">(680-C38)*-1</f>
        <v>-605</v>
      </c>
      <c r="L38" s="18" t="s">
        <v>742</v>
      </c>
    </row>
    <row r="39" spans="1:12">
      <c r="A39" s="20" t="s">
        <v>1226</v>
      </c>
      <c r="B39" s="24">
        <v>3373</v>
      </c>
      <c r="C39" s="24">
        <f t="shared" si="9"/>
        <v>14</v>
      </c>
      <c r="D39" s="24">
        <v>24</v>
      </c>
      <c r="E39" s="25" t="s">
        <v>1208</v>
      </c>
      <c r="F39" s="11" t="s">
        <v>15</v>
      </c>
      <c r="G39" s="11"/>
      <c r="H39" s="24" t="s">
        <v>30</v>
      </c>
      <c r="I39" s="24" t="s">
        <v>1227</v>
      </c>
      <c r="J39" s="24" t="s">
        <v>1698</v>
      </c>
      <c r="K39" s="18">
        <f t="shared" si="10"/>
        <v>-666</v>
      </c>
      <c r="L39" s="18" t="s">
        <v>742</v>
      </c>
    </row>
    <row r="40" spans="1:12">
      <c r="A40" s="20" t="s">
        <v>1228</v>
      </c>
      <c r="B40" s="24">
        <v>1773</v>
      </c>
      <c r="C40" s="24">
        <f>1902-(B40+D40)+2</f>
        <v>87</v>
      </c>
      <c r="D40" s="24">
        <v>44</v>
      </c>
      <c r="E40" s="25" t="s">
        <v>1229</v>
      </c>
      <c r="F40" s="11" t="s">
        <v>15</v>
      </c>
      <c r="G40" s="11"/>
      <c r="H40" s="24" t="s">
        <v>30</v>
      </c>
      <c r="I40" s="24" t="s">
        <v>1230</v>
      </c>
      <c r="J40" s="24" t="s">
        <v>1698</v>
      </c>
      <c r="K40" s="18">
        <f>(1073-C40)*-1</f>
        <v>-986</v>
      </c>
      <c r="L40" s="18" t="s">
        <v>742</v>
      </c>
    </row>
    <row r="41" spans="1:12">
      <c r="A41" s="20" t="s">
        <v>1228</v>
      </c>
      <c r="B41" s="24">
        <v>1827</v>
      </c>
      <c r="C41" s="24">
        <f t="shared" ref="C41:C42" si="11">1902-(B41+D41)+2</f>
        <v>32</v>
      </c>
      <c r="D41" s="24">
        <v>45</v>
      </c>
      <c r="E41" s="25" t="s">
        <v>1231</v>
      </c>
      <c r="F41" s="11" t="s">
        <v>15</v>
      </c>
      <c r="G41" s="11"/>
      <c r="H41" s="24" t="s">
        <v>30</v>
      </c>
      <c r="I41" s="24" t="s">
        <v>1230</v>
      </c>
      <c r="J41" s="24" t="s">
        <v>1698</v>
      </c>
      <c r="K41" s="18">
        <f t="shared" ref="K41:K42" si="12">(1073-C41)*-1</f>
        <v>-1041</v>
      </c>
      <c r="L41" s="18" t="s">
        <v>742</v>
      </c>
    </row>
    <row r="42" spans="1:12">
      <c r="A42" s="20" t="s">
        <v>1228</v>
      </c>
      <c r="B42" s="24">
        <v>1876</v>
      </c>
      <c r="C42" s="24">
        <f t="shared" si="11"/>
        <v>4</v>
      </c>
      <c r="D42" s="24">
        <v>24</v>
      </c>
      <c r="E42" s="25" t="s">
        <v>1201</v>
      </c>
      <c r="F42" s="11" t="s">
        <v>15</v>
      </c>
      <c r="G42" s="11"/>
      <c r="H42" s="24" t="s">
        <v>30</v>
      </c>
      <c r="I42" s="24" t="s">
        <v>1230</v>
      </c>
      <c r="J42" s="24" t="s">
        <v>1698</v>
      </c>
      <c r="K42" s="18">
        <f t="shared" si="12"/>
        <v>-1069</v>
      </c>
      <c r="L42" s="18" t="s">
        <v>742</v>
      </c>
    </row>
    <row r="43" spans="1:12">
      <c r="A43" s="20" t="s">
        <v>1232</v>
      </c>
      <c r="B43" s="24">
        <v>8581</v>
      </c>
      <c r="C43" s="24">
        <f>8704-(B43+D43)+2</f>
        <v>101</v>
      </c>
      <c r="D43" s="24">
        <v>24</v>
      </c>
      <c r="E43" s="25" t="s">
        <v>1208</v>
      </c>
      <c r="F43" s="11" t="s">
        <v>15</v>
      </c>
      <c r="G43" s="11"/>
      <c r="H43" s="48" t="s">
        <v>30</v>
      </c>
      <c r="I43" s="48" t="s">
        <v>1498</v>
      </c>
      <c r="J43" s="48" t="s">
        <v>1698</v>
      </c>
      <c r="K43" s="48">
        <v>-3701</v>
      </c>
      <c r="L43" s="48" t="s">
        <v>742</v>
      </c>
    </row>
    <row r="44" spans="1:12">
      <c r="A44" s="20" t="s">
        <v>1232</v>
      </c>
      <c r="B44" s="24">
        <v>8636</v>
      </c>
      <c r="C44" s="24">
        <f>8704-(B44+D44)+2</f>
        <v>46</v>
      </c>
      <c r="D44" s="24">
        <v>24</v>
      </c>
      <c r="E44" s="25" t="s">
        <v>1208</v>
      </c>
      <c r="F44" s="11" t="s">
        <v>15</v>
      </c>
      <c r="G44" s="11"/>
      <c r="H44" s="48" t="s">
        <v>30</v>
      </c>
      <c r="I44" s="48" t="s">
        <v>1498</v>
      </c>
      <c r="J44" s="48" t="s">
        <v>1698</v>
      </c>
      <c r="K44" s="48">
        <v>-3756</v>
      </c>
      <c r="L44" s="48" t="s">
        <v>742</v>
      </c>
    </row>
    <row r="45" spans="1:12">
      <c r="A45" s="20" t="s">
        <v>1232</v>
      </c>
      <c r="B45" s="24">
        <v>8670</v>
      </c>
      <c r="C45" s="24">
        <f>8704-(B45+D45)+2</f>
        <v>6</v>
      </c>
      <c r="D45" s="24">
        <v>30</v>
      </c>
      <c r="E45" s="25" t="s">
        <v>1233</v>
      </c>
      <c r="F45" s="11" t="s">
        <v>15</v>
      </c>
      <c r="G45" s="11"/>
      <c r="H45" s="48" t="s">
        <v>30</v>
      </c>
      <c r="I45" s="48" t="s">
        <v>1498</v>
      </c>
      <c r="J45" s="48" t="s">
        <v>1698</v>
      </c>
      <c r="K45" s="48">
        <v>-3796</v>
      </c>
      <c r="L45" s="48" t="s">
        <v>742</v>
      </c>
    </row>
    <row r="46" spans="1:12">
      <c r="A46" s="20" t="s">
        <v>1234</v>
      </c>
      <c r="B46" s="24">
        <v>5856</v>
      </c>
      <c r="C46" s="24">
        <f>5992-(B46+D46)+2</f>
        <v>114</v>
      </c>
      <c r="D46" s="24">
        <v>24</v>
      </c>
      <c r="E46" s="25" t="s">
        <v>1202</v>
      </c>
      <c r="F46" s="11" t="s">
        <v>15</v>
      </c>
      <c r="G46" s="11"/>
      <c r="H46" s="24" t="s">
        <v>30</v>
      </c>
      <c r="I46" s="24" t="s">
        <v>1235</v>
      </c>
      <c r="J46" s="24" t="s">
        <v>1698</v>
      </c>
      <c r="K46" s="18">
        <f>(422-C46)*-1</f>
        <v>-308</v>
      </c>
      <c r="L46" s="18" t="s">
        <v>213</v>
      </c>
    </row>
    <row r="47" spans="1:12">
      <c r="A47" s="20" t="s">
        <v>1234</v>
      </c>
      <c r="B47" s="24">
        <v>5886</v>
      </c>
      <c r="C47" s="24">
        <f t="shared" ref="C47:C48" si="13">5992-(B47+D47)+2</f>
        <v>84</v>
      </c>
      <c r="D47" s="24">
        <v>24</v>
      </c>
      <c r="E47" s="25" t="s">
        <v>1236</v>
      </c>
      <c r="F47" s="11" t="s">
        <v>15</v>
      </c>
      <c r="G47" s="11"/>
      <c r="H47" s="24" t="s">
        <v>30</v>
      </c>
      <c r="I47" s="24" t="s">
        <v>1235</v>
      </c>
      <c r="J47" s="24" t="s">
        <v>1698</v>
      </c>
      <c r="K47" s="18">
        <f t="shared" ref="K47:K48" si="14">(422-C47)*-1</f>
        <v>-338</v>
      </c>
      <c r="L47" s="18" t="s">
        <v>213</v>
      </c>
    </row>
    <row r="48" spans="1:12">
      <c r="A48" s="20" t="s">
        <v>1234</v>
      </c>
      <c r="B48" s="24">
        <v>5941</v>
      </c>
      <c r="C48" s="24">
        <f t="shared" si="13"/>
        <v>29</v>
      </c>
      <c r="D48" s="24">
        <v>24</v>
      </c>
      <c r="E48" s="25" t="s">
        <v>1202</v>
      </c>
      <c r="F48" s="11" t="s">
        <v>15</v>
      </c>
      <c r="G48" s="11"/>
      <c r="H48" s="24" t="s">
        <v>30</v>
      </c>
      <c r="I48" s="24" t="s">
        <v>1235</v>
      </c>
      <c r="J48" s="24" t="s">
        <v>1698</v>
      </c>
      <c r="K48" s="18">
        <f t="shared" si="14"/>
        <v>-393</v>
      </c>
      <c r="L48" s="18" t="s">
        <v>213</v>
      </c>
    </row>
    <row r="49" spans="1:12">
      <c r="A49" s="20" t="s">
        <v>1237</v>
      </c>
      <c r="B49" s="24">
        <v>14164</v>
      </c>
      <c r="C49" s="24">
        <f>14514-(B49+D49)+2</f>
        <v>309</v>
      </c>
      <c r="D49" s="24">
        <v>43</v>
      </c>
      <c r="E49" s="25" t="s">
        <v>1192</v>
      </c>
      <c r="F49" s="11" t="s">
        <v>15</v>
      </c>
      <c r="G49" s="11"/>
      <c r="H49" s="24" t="s">
        <v>13</v>
      </c>
      <c r="I49" s="24"/>
      <c r="J49" s="24"/>
      <c r="K49" s="18"/>
      <c r="L49" s="18"/>
    </row>
    <row r="50" spans="1:12">
      <c r="A50" s="19" t="s">
        <v>1238</v>
      </c>
      <c r="B50" s="24">
        <v>1327</v>
      </c>
      <c r="C50" s="24"/>
      <c r="D50" s="24">
        <v>45</v>
      </c>
      <c r="E50" s="25" t="s">
        <v>1239</v>
      </c>
      <c r="F50" s="11" t="s">
        <v>15</v>
      </c>
      <c r="G50" s="11"/>
      <c r="H50" s="24" t="s">
        <v>13</v>
      </c>
      <c r="I50" s="24"/>
      <c r="J50" s="24"/>
      <c r="K50" s="18"/>
      <c r="L50" s="18"/>
    </row>
    <row r="51" spans="1:12">
      <c r="A51" s="19" t="s">
        <v>1238</v>
      </c>
      <c r="B51" s="24">
        <v>1376</v>
      </c>
      <c r="C51" s="14"/>
      <c r="D51" s="24">
        <v>45</v>
      </c>
      <c r="E51" s="25" t="s">
        <v>1240</v>
      </c>
      <c r="F51" s="11" t="s">
        <v>15</v>
      </c>
      <c r="G51" s="11"/>
      <c r="H51" s="24" t="s">
        <v>13</v>
      </c>
      <c r="I51" s="24"/>
      <c r="J51" s="24"/>
      <c r="K51" s="18"/>
      <c r="L51" s="18"/>
    </row>
    <row r="52" spans="1:12">
      <c r="A52" s="19" t="s">
        <v>1238</v>
      </c>
      <c r="B52" s="24">
        <v>1439</v>
      </c>
      <c r="C52" s="14"/>
      <c r="D52" s="24">
        <v>24</v>
      </c>
      <c r="E52" s="25" t="s">
        <v>1196</v>
      </c>
      <c r="F52" s="11" t="s">
        <v>15</v>
      </c>
      <c r="G52" s="11"/>
      <c r="H52" s="24" t="s">
        <v>13</v>
      </c>
      <c r="I52" s="24"/>
      <c r="J52" s="24"/>
      <c r="K52" s="18"/>
      <c r="L52" s="18"/>
    </row>
    <row r="53" spans="1:12">
      <c r="A53" s="19" t="s">
        <v>1238</v>
      </c>
      <c r="B53" s="24">
        <v>1467</v>
      </c>
      <c r="C53" s="14"/>
      <c r="D53" s="24">
        <v>24</v>
      </c>
      <c r="E53" s="25" t="s">
        <v>1208</v>
      </c>
      <c r="F53" s="11" t="s">
        <v>15</v>
      </c>
      <c r="G53" s="11"/>
      <c r="H53" s="24" t="s">
        <v>13</v>
      </c>
      <c r="I53" s="24"/>
      <c r="J53" s="24"/>
      <c r="K53" s="18"/>
      <c r="L53" s="18"/>
    </row>
    <row r="54" spans="1:12">
      <c r="A54" s="19" t="s">
        <v>1241</v>
      </c>
      <c r="B54" s="24">
        <v>17306</v>
      </c>
      <c r="C54" s="14"/>
      <c r="D54" s="24">
        <v>24</v>
      </c>
      <c r="E54" s="25" t="s">
        <v>1220</v>
      </c>
      <c r="F54" s="11" t="s">
        <v>15</v>
      </c>
      <c r="G54" s="11"/>
      <c r="H54" s="24" t="s">
        <v>30</v>
      </c>
      <c r="I54" s="24" t="s">
        <v>1242</v>
      </c>
      <c r="J54" s="24" t="s">
        <v>1698</v>
      </c>
      <c r="K54" s="18">
        <v>-1535</v>
      </c>
      <c r="L54" s="18" t="s">
        <v>1243</v>
      </c>
    </row>
    <row r="55" spans="1:12">
      <c r="A55" s="19" t="s">
        <v>1244</v>
      </c>
      <c r="B55" s="24">
        <v>13347</v>
      </c>
      <c r="C55" s="14"/>
      <c r="D55" s="24">
        <v>24</v>
      </c>
      <c r="E55" s="25" t="s">
        <v>1202</v>
      </c>
      <c r="F55" s="11" t="s">
        <v>15</v>
      </c>
      <c r="G55" s="11"/>
      <c r="H55" s="24" t="s">
        <v>30</v>
      </c>
      <c r="I55" s="24" t="s">
        <v>1245</v>
      </c>
      <c r="J55" s="24" t="s">
        <v>1698</v>
      </c>
      <c r="K55" s="18">
        <v>-782</v>
      </c>
      <c r="L55" s="18" t="s">
        <v>1246</v>
      </c>
    </row>
    <row r="56" spans="1:12">
      <c r="A56" s="19" t="s">
        <v>1244</v>
      </c>
      <c r="B56" s="24">
        <v>13408</v>
      </c>
      <c r="C56" s="14"/>
      <c r="D56" s="24">
        <v>24</v>
      </c>
      <c r="E56" s="25" t="s">
        <v>1196</v>
      </c>
      <c r="F56" s="11" t="s">
        <v>15</v>
      </c>
      <c r="G56" s="11"/>
      <c r="H56" s="24" t="s">
        <v>30</v>
      </c>
      <c r="I56" s="24" t="s">
        <v>1245</v>
      </c>
      <c r="J56" s="24" t="s">
        <v>1698</v>
      </c>
      <c r="K56" s="18">
        <f>(13408-12565)*-1</f>
        <v>-843</v>
      </c>
      <c r="L56" s="18" t="s">
        <v>1246</v>
      </c>
    </row>
    <row r="57" spans="1:12">
      <c r="A57" s="20" t="s">
        <v>1247</v>
      </c>
      <c r="B57" s="24">
        <v>8740</v>
      </c>
      <c r="C57" s="14"/>
      <c r="D57" s="24">
        <v>24</v>
      </c>
      <c r="E57" s="25" t="s">
        <v>1196</v>
      </c>
      <c r="F57" s="11" t="s">
        <v>15</v>
      </c>
      <c r="G57" s="11"/>
      <c r="H57" s="24" t="s">
        <v>30</v>
      </c>
      <c r="I57" s="24" t="s">
        <v>1248</v>
      </c>
      <c r="J57" s="24" t="s">
        <v>1698</v>
      </c>
      <c r="K57" s="18">
        <f>(B57-7498)*-1</f>
        <v>-1242</v>
      </c>
      <c r="L57" s="18" t="s">
        <v>1207</v>
      </c>
    </row>
    <row r="58" spans="1:12">
      <c r="A58" s="20" t="s">
        <v>1247</v>
      </c>
      <c r="B58" s="24">
        <v>8801</v>
      </c>
      <c r="C58" s="14"/>
      <c r="D58" s="24">
        <v>24</v>
      </c>
      <c r="E58" s="25" t="s">
        <v>1201</v>
      </c>
      <c r="F58" s="11" t="s">
        <v>15</v>
      </c>
      <c r="G58" s="11"/>
      <c r="H58" s="24" t="s">
        <v>30</v>
      </c>
      <c r="I58" s="24" t="s">
        <v>1248</v>
      </c>
      <c r="J58" s="24" t="s">
        <v>1698</v>
      </c>
      <c r="K58" s="18">
        <f>(B58-7498)*-1</f>
        <v>-1303</v>
      </c>
      <c r="L58" s="18" t="s">
        <v>1207</v>
      </c>
    </row>
    <row r="59" spans="1:12">
      <c r="A59" s="20" t="s">
        <v>1249</v>
      </c>
      <c r="B59" s="24">
        <v>7799</v>
      </c>
      <c r="C59" s="14"/>
      <c r="D59" s="24">
        <v>24</v>
      </c>
      <c r="E59" s="25" t="s">
        <v>1196</v>
      </c>
      <c r="F59" s="11" t="s">
        <v>15</v>
      </c>
      <c r="G59" s="11"/>
      <c r="H59" s="24" t="s">
        <v>30</v>
      </c>
      <c r="I59" s="24" t="s">
        <v>1250</v>
      </c>
      <c r="J59" s="24" t="s">
        <v>1698</v>
      </c>
      <c r="K59" s="18">
        <f>(B59-6857)*-1</f>
        <v>-942</v>
      </c>
      <c r="L59" s="18" t="s">
        <v>1251</v>
      </c>
    </row>
    <row r="60" spans="1:12">
      <c r="A60" s="20" t="s">
        <v>1249</v>
      </c>
      <c r="B60" s="24">
        <v>7874</v>
      </c>
      <c r="C60" s="14"/>
      <c r="D60" s="24">
        <v>24</v>
      </c>
      <c r="E60" s="25" t="s">
        <v>1202</v>
      </c>
      <c r="F60" s="11" t="s">
        <v>15</v>
      </c>
      <c r="G60" s="11"/>
      <c r="H60" s="24" t="s">
        <v>30</v>
      </c>
      <c r="I60" s="24" t="s">
        <v>1250</v>
      </c>
      <c r="J60" s="24" t="s">
        <v>1698</v>
      </c>
      <c r="K60" s="18">
        <f t="shared" ref="K60:K62" si="15">(B60-6857)*-1</f>
        <v>-1017</v>
      </c>
      <c r="L60" s="18" t="s">
        <v>1251</v>
      </c>
    </row>
    <row r="61" spans="1:12">
      <c r="A61" s="20" t="s">
        <v>1249</v>
      </c>
      <c r="B61" s="24">
        <v>7903</v>
      </c>
      <c r="C61" s="14"/>
      <c r="D61" s="24">
        <v>30</v>
      </c>
      <c r="E61" s="25" t="s">
        <v>1225</v>
      </c>
      <c r="F61" s="11" t="s">
        <v>15</v>
      </c>
      <c r="G61" s="11"/>
      <c r="H61" s="24" t="s">
        <v>30</v>
      </c>
      <c r="I61" s="24" t="s">
        <v>1250</v>
      </c>
      <c r="J61" s="24" t="s">
        <v>1698</v>
      </c>
      <c r="K61" s="18">
        <f t="shared" si="15"/>
        <v>-1046</v>
      </c>
      <c r="L61" s="18" t="s">
        <v>1251</v>
      </c>
    </row>
    <row r="62" spans="1:12">
      <c r="A62" s="20" t="s">
        <v>1249</v>
      </c>
      <c r="B62" s="24">
        <v>7956</v>
      </c>
      <c r="C62" s="14"/>
      <c r="D62" s="24">
        <v>24</v>
      </c>
      <c r="E62" s="25" t="s">
        <v>1205</v>
      </c>
      <c r="F62" s="11" t="s">
        <v>15</v>
      </c>
      <c r="G62" s="11"/>
      <c r="H62" s="24" t="s">
        <v>30</v>
      </c>
      <c r="I62" s="24" t="s">
        <v>1250</v>
      </c>
      <c r="J62" s="24" t="s">
        <v>1698</v>
      </c>
      <c r="K62" s="18">
        <f t="shared" si="15"/>
        <v>-1099</v>
      </c>
      <c r="L62" s="18" t="s">
        <v>1251</v>
      </c>
    </row>
    <row r="63" spans="1:12">
      <c r="A63" s="20" t="s">
        <v>1252</v>
      </c>
      <c r="B63" s="24">
        <v>1839</v>
      </c>
      <c r="C63" s="14"/>
      <c r="D63" s="24">
        <v>24</v>
      </c>
      <c r="E63" s="25" t="s">
        <v>1202</v>
      </c>
      <c r="F63" s="11" t="s">
        <v>15</v>
      </c>
      <c r="G63" s="11"/>
      <c r="H63" s="24" t="s">
        <v>30</v>
      </c>
      <c r="I63" s="24" t="s">
        <v>1253</v>
      </c>
      <c r="J63" s="24" t="s">
        <v>1698</v>
      </c>
      <c r="K63" s="18">
        <f>(B63-572)*-1</f>
        <v>-1267</v>
      </c>
      <c r="L63" s="18" t="s">
        <v>1207</v>
      </c>
    </row>
    <row r="64" spans="1:12">
      <c r="A64" s="20" t="s">
        <v>1252</v>
      </c>
      <c r="B64" s="24">
        <v>1880</v>
      </c>
      <c r="C64" s="14"/>
      <c r="D64" s="24">
        <v>24</v>
      </c>
      <c r="E64" s="25" t="s">
        <v>1208</v>
      </c>
      <c r="F64" s="11" t="s">
        <v>15</v>
      </c>
      <c r="G64" s="11"/>
      <c r="H64" s="24" t="s">
        <v>30</v>
      </c>
      <c r="I64" s="24" t="s">
        <v>1253</v>
      </c>
      <c r="J64" s="24" t="s">
        <v>1698</v>
      </c>
      <c r="K64" s="18">
        <f t="shared" ref="K64:K65" si="16">(B64-572)*-1</f>
        <v>-1308</v>
      </c>
      <c r="L64" s="18" t="s">
        <v>1207</v>
      </c>
    </row>
    <row r="65" spans="1:12">
      <c r="A65" s="20" t="s">
        <v>1252</v>
      </c>
      <c r="B65" s="24">
        <v>1922</v>
      </c>
      <c r="C65" s="14"/>
      <c r="D65" s="24">
        <v>31</v>
      </c>
      <c r="E65" s="25" t="s">
        <v>1254</v>
      </c>
      <c r="F65" s="11" t="s">
        <v>15</v>
      </c>
      <c r="G65" s="11"/>
      <c r="H65" s="24" t="s">
        <v>30</v>
      </c>
      <c r="I65" s="24" t="s">
        <v>1253</v>
      </c>
      <c r="J65" s="24" t="s">
        <v>1698</v>
      </c>
      <c r="K65" s="18">
        <f t="shared" si="16"/>
        <v>-1350</v>
      </c>
      <c r="L65" s="18" t="s">
        <v>1207</v>
      </c>
    </row>
    <row r="66" spans="1:12">
      <c r="A66" s="19" t="s">
        <v>1255</v>
      </c>
      <c r="B66" s="24">
        <v>16364</v>
      </c>
      <c r="C66" s="14"/>
      <c r="D66" s="24">
        <v>43</v>
      </c>
      <c r="E66" s="25" t="s">
        <v>1192</v>
      </c>
      <c r="F66" s="11"/>
      <c r="G66" s="11"/>
      <c r="H66" s="24" t="s">
        <v>13</v>
      </c>
      <c r="I66" s="24"/>
      <c r="J66" s="24"/>
      <c r="K66" s="18"/>
      <c r="L66" s="1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DCA32-D453-2E4B-9F55-ABF78AC0EC05}">
  <dimension ref="A1:L48"/>
  <sheetViews>
    <sheetView topLeftCell="E1" zoomScaleNormal="100" workbookViewId="0"/>
  </sheetViews>
  <sheetFormatPr baseColWidth="10" defaultRowHeight="16"/>
  <cols>
    <col min="1" max="1" width="46.33203125" customWidth="1"/>
    <col min="3" max="3" width="22.5" customWidth="1"/>
    <col min="5" max="5" width="49.1640625" customWidth="1"/>
    <col min="8" max="8" width="13.1640625" customWidth="1"/>
    <col min="9" max="9" width="18.1640625" customWidth="1"/>
    <col min="10" max="10" width="28.1640625" customWidth="1"/>
    <col min="11" max="11" width="25.33203125" customWidth="1"/>
    <col min="12" max="12" width="62.6640625" customWidth="1"/>
  </cols>
  <sheetData>
    <row r="1" spans="1:12" ht="5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6" t="s">
        <v>7</v>
      </c>
      <c r="I1" s="47" t="s">
        <v>8</v>
      </c>
      <c r="J1" s="47" t="s">
        <v>9</v>
      </c>
      <c r="K1" s="47" t="s">
        <v>10</v>
      </c>
      <c r="L1" s="47" t="s">
        <v>11</v>
      </c>
    </row>
    <row r="2" spans="1:12" ht="17">
      <c r="A2" s="26" t="s">
        <v>1256</v>
      </c>
      <c r="B2" s="27">
        <v>2019991</v>
      </c>
      <c r="C2" s="27">
        <v>1180</v>
      </c>
      <c r="D2" s="27">
        <v>37</v>
      </c>
      <c r="E2" s="28" t="s">
        <v>1257</v>
      </c>
      <c r="F2" s="29"/>
      <c r="G2" s="29"/>
      <c r="H2" s="30" t="s">
        <v>16</v>
      </c>
      <c r="I2" s="36" t="s">
        <v>1258</v>
      </c>
      <c r="J2" s="36" t="s">
        <v>1699</v>
      </c>
      <c r="K2" s="36">
        <v>1314</v>
      </c>
      <c r="L2" s="36" t="s">
        <v>1243</v>
      </c>
    </row>
    <row r="3" spans="1:12" ht="17">
      <c r="A3" s="26" t="s">
        <v>1256</v>
      </c>
      <c r="B3" s="27">
        <v>2020095</v>
      </c>
      <c r="C3" s="27">
        <v>1089</v>
      </c>
      <c r="D3" s="27">
        <v>24</v>
      </c>
      <c r="E3" s="28" t="s">
        <v>802</v>
      </c>
      <c r="F3" s="29"/>
      <c r="G3" s="29"/>
      <c r="H3" s="30" t="s">
        <v>16</v>
      </c>
      <c r="I3" s="36" t="s">
        <v>1258</v>
      </c>
      <c r="J3" s="36" t="s">
        <v>1699</v>
      </c>
      <c r="K3" s="36">
        <v>1405</v>
      </c>
      <c r="L3" s="36" t="s">
        <v>1243</v>
      </c>
    </row>
    <row r="4" spans="1:12" ht="17">
      <c r="A4" s="26" t="s">
        <v>1259</v>
      </c>
      <c r="B4" s="27">
        <v>638925</v>
      </c>
      <c r="C4" s="27">
        <v>1381044</v>
      </c>
      <c r="D4" s="27">
        <v>31</v>
      </c>
      <c r="E4" s="28" t="s">
        <v>1260</v>
      </c>
      <c r="F4" s="29"/>
      <c r="G4" s="29"/>
      <c r="H4" s="30" t="s">
        <v>40</v>
      </c>
      <c r="I4" s="36" t="s">
        <v>1261</v>
      </c>
      <c r="J4" s="36" t="s">
        <v>1698</v>
      </c>
      <c r="K4" s="36">
        <v>0</v>
      </c>
      <c r="L4" s="36" t="s">
        <v>1262</v>
      </c>
    </row>
    <row r="5" spans="1:12" ht="34">
      <c r="A5" s="26" t="s">
        <v>1259</v>
      </c>
      <c r="B5" s="27">
        <v>2018786</v>
      </c>
      <c r="C5" s="27">
        <v>1169</v>
      </c>
      <c r="D5" s="27">
        <v>45</v>
      </c>
      <c r="E5" s="28" t="s">
        <v>1263</v>
      </c>
      <c r="F5" s="29"/>
      <c r="G5" s="29"/>
      <c r="H5" s="30" t="s">
        <v>30</v>
      </c>
      <c r="I5" s="36" t="s">
        <v>1264</v>
      </c>
      <c r="J5" s="36" t="s">
        <v>1698</v>
      </c>
      <c r="K5" s="36">
        <v>-2432</v>
      </c>
      <c r="L5" s="36" t="s">
        <v>742</v>
      </c>
    </row>
    <row r="6" spans="1:12" ht="17">
      <c r="A6" s="26" t="s">
        <v>1265</v>
      </c>
      <c r="B6" s="27">
        <v>1322022</v>
      </c>
      <c r="C6" s="27">
        <v>114563</v>
      </c>
      <c r="D6" s="27">
        <v>24</v>
      </c>
      <c r="E6" s="28" t="s">
        <v>802</v>
      </c>
      <c r="F6" s="29"/>
      <c r="G6" s="29"/>
      <c r="H6" s="30" t="s">
        <v>40</v>
      </c>
      <c r="I6" s="36" t="s">
        <v>1266</v>
      </c>
      <c r="J6" s="36" t="s">
        <v>1698</v>
      </c>
      <c r="K6" s="36">
        <v>0</v>
      </c>
      <c r="L6" s="36" t="s">
        <v>1267</v>
      </c>
    </row>
    <row r="7" spans="1:12" ht="17">
      <c r="A7" s="26" t="s">
        <v>1265</v>
      </c>
      <c r="B7" s="27">
        <v>1322036</v>
      </c>
      <c r="C7" s="27">
        <v>114549</v>
      </c>
      <c r="D7" s="27">
        <v>24</v>
      </c>
      <c r="E7" s="28" t="s">
        <v>792</v>
      </c>
      <c r="F7" s="29"/>
      <c r="G7" s="29"/>
      <c r="H7" s="30" t="s">
        <v>40</v>
      </c>
      <c r="I7" s="36" t="s">
        <v>1266</v>
      </c>
      <c r="J7" s="36" t="s">
        <v>1698</v>
      </c>
      <c r="K7" s="36">
        <v>0</v>
      </c>
      <c r="L7" s="36" t="s">
        <v>1267</v>
      </c>
    </row>
    <row r="8" spans="1:12" ht="17">
      <c r="A8" s="26" t="s">
        <v>1265</v>
      </c>
      <c r="B8" s="27">
        <v>1322142</v>
      </c>
      <c r="C8" s="27">
        <v>114443</v>
      </c>
      <c r="D8" s="27">
        <v>24</v>
      </c>
      <c r="E8" s="28" t="s">
        <v>1268</v>
      </c>
      <c r="F8" s="29"/>
      <c r="G8" s="29"/>
      <c r="H8" s="30" t="s">
        <v>40</v>
      </c>
      <c r="I8" s="36" t="s">
        <v>1266</v>
      </c>
      <c r="J8" s="36" t="s">
        <v>1698</v>
      </c>
      <c r="K8" s="36">
        <v>0</v>
      </c>
      <c r="L8" s="36" t="s">
        <v>1267</v>
      </c>
    </row>
    <row r="9" spans="1:12" ht="34">
      <c r="A9" s="26" t="s">
        <v>1269</v>
      </c>
      <c r="B9" s="27">
        <v>189055</v>
      </c>
      <c r="C9" s="27">
        <v>765388</v>
      </c>
      <c r="D9" s="27">
        <v>42</v>
      </c>
      <c r="E9" s="28" t="s">
        <v>1270</v>
      </c>
      <c r="F9" s="29"/>
      <c r="G9" s="29"/>
      <c r="H9" s="30" t="s">
        <v>40</v>
      </c>
      <c r="I9" s="36" t="s">
        <v>1271</v>
      </c>
      <c r="J9" s="36" t="s">
        <v>1698</v>
      </c>
      <c r="K9" s="36">
        <v>0</v>
      </c>
      <c r="L9" s="36" t="s">
        <v>1272</v>
      </c>
    </row>
    <row r="10" spans="1:12" ht="17">
      <c r="A10" s="26" t="s">
        <v>1273</v>
      </c>
      <c r="B10" s="27">
        <v>168836</v>
      </c>
      <c r="C10" s="27">
        <v>597685</v>
      </c>
      <c r="D10" s="27">
        <v>39</v>
      </c>
      <c r="E10" s="28" t="s">
        <v>543</v>
      </c>
      <c r="F10" s="29"/>
      <c r="G10" s="29"/>
      <c r="H10" s="30" t="s">
        <v>30</v>
      </c>
      <c r="I10" s="36" t="s">
        <v>1274</v>
      </c>
      <c r="J10" s="36" t="s">
        <v>1698</v>
      </c>
      <c r="K10" s="36">
        <v>-889</v>
      </c>
      <c r="L10" s="36" t="s">
        <v>336</v>
      </c>
    </row>
    <row r="11" spans="1:12" ht="17">
      <c r="A11" s="26" t="s">
        <v>1275</v>
      </c>
      <c r="B11" s="27">
        <v>12990</v>
      </c>
      <c r="C11" s="27">
        <v>428</v>
      </c>
      <c r="D11" s="27">
        <v>32</v>
      </c>
      <c r="E11" s="28" t="s">
        <v>1276</v>
      </c>
      <c r="F11" s="29"/>
      <c r="G11" s="29"/>
      <c r="H11" s="30" t="s">
        <v>30</v>
      </c>
      <c r="I11" s="36" t="s">
        <v>1277</v>
      </c>
      <c r="J11" s="36" t="s">
        <v>1698</v>
      </c>
      <c r="K11" s="36">
        <v>-1669</v>
      </c>
      <c r="L11" s="36" t="s">
        <v>1278</v>
      </c>
    </row>
    <row r="12" spans="1:12">
      <c r="A12" s="26" t="s">
        <v>1499</v>
      </c>
      <c r="B12" s="32">
        <v>812851</v>
      </c>
      <c r="C12" s="27"/>
      <c r="D12" s="32">
        <v>21</v>
      </c>
      <c r="E12" s="33" t="s">
        <v>478</v>
      </c>
      <c r="F12" s="31"/>
      <c r="G12" s="31"/>
      <c r="H12" s="30" t="s">
        <v>40</v>
      </c>
      <c r="I12" s="36" t="s">
        <v>1279</v>
      </c>
      <c r="J12" s="36" t="s">
        <v>1698</v>
      </c>
      <c r="K12" s="36">
        <v>0</v>
      </c>
      <c r="L12" s="36" t="s">
        <v>1280</v>
      </c>
    </row>
    <row r="13" spans="1:12">
      <c r="A13" s="26" t="s">
        <v>1281</v>
      </c>
      <c r="B13" s="32">
        <v>783970</v>
      </c>
      <c r="C13" s="27"/>
      <c r="D13" s="32">
        <v>22</v>
      </c>
      <c r="E13" s="33" t="s">
        <v>1282</v>
      </c>
      <c r="F13" s="31"/>
      <c r="G13" s="31"/>
      <c r="H13" s="30" t="s">
        <v>40</v>
      </c>
      <c r="I13" s="36" t="s">
        <v>1283</v>
      </c>
      <c r="J13" s="36" t="s">
        <v>1698</v>
      </c>
      <c r="K13" s="36">
        <v>0</v>
      </c>
      <c r="L13" s="36" t="s">
        <v>1284</v>
      </c>
    </row>
    <row r="14" spans="1:12">
      <c r="A14" s="50" t="s">
        <v>1285</v>
      </c>
      <c r="B14" s="32">
        <v>306274</v>
      </c>
      <c r="C14" s="27"/>
      <c r="D14" s="32">
        <v>24</v>
      </c>
      <c r="E14" s="33" t="s">
        <v>1196</v>
      </c>
      <c r="F14" s="31"/>
      <c r="G14" s="31"/>
      <c r="H14" s="30" t="s">
        <v>16</v>
      </c>
      <c r="I14" s="36" t="s">
        <v>1286</v>
      </c>
      <c r="J14" s="36" t="s">
        <v>1698</v>
      </c>
      <c r="K14" s="36">
        <f>(B14-306604)*-1</f>
        <v>330</v>
      </c>
      <c r="L14" s="36" t="s">
        <v>1287</v>
      </c>
    </row>
    <row r="15" spans="1:12">
      <c r="A15" s="50" t="s">
        <v>1285</v>
      </c>
      <c r="B15" s="32">
        <v>306324</v>
      </c>
      <c r="C15" s="27"/>
      <c r="D15" s="32">
        <v>24</v>
      </c>
      <c r="E15" s="33" t="s">
        <v>1205</v>
      </c>
      <c r="F15" s="31"/>
      <c r="G15" s="31"/>
      <c r="H15" s="30" t="s">
        <v>16</v>
      </c>
      <c r="I15" s="36" t="s">
        <v>1286</v>
      </c>
      <c r="J15" s="36" t="s">
        <v>1698</v>
      </c>
      <c r="K15" s="36">
        <f t="shared" ref="K15" si="0">(B15-306604)*-1</f>
        <v>280</v>
      </c>
      <c r="L15" s="36" t="s">
        <v>1287</v>
      </c>
    </row>
    <row r="16" spans="1:12">
      <c r="A16" s="50" t="s">
        <v>1285</v>
      </c>
      <c r="B16" s="32">
        <v>343117</v>
      </c>
      <c r="C16" s="27"/>
      <c r="D16" s="32">
        <v>31</v>
      </c>
      <c r="E16" s="33" t="s">
        <v>1288</v>
      </c>
      <c r="F16" s="31"/>
      <c r="G16" s="31"/>
      <c r="H16" s="30" t="s">
        <v>40</v>
      </c>
      <c r="I16" s="36" t="s">
        <v>1289</v>
      </c>
      <c r="J16" s="36" t="s">
        <v>1698</v>
      </c>
      <c r="K16" s="36">
        <v>0</v>
      </c>
      <c r="L16" s="36" t="s">
        <v>1290</v>
      </c>
    </row>
    <row r="17" spans="1:12">
      <c r="A17" s="50" t="s">
        <v>1285</v>
      </c>
      <c r="B17" s="32">
        <v>343213</v>
      </c>
      <c r="C17" s="27"/>
      <c r="D17" s="32">
        <v>24</v>
      </c>
      <c r="E17" s="33" t="s">
        <v>1220</v>
      </c>
      <c r="F17" s="31"/>
      <c r="G17" s="31"/>
      <c r="H17" s="30" t="s">
        <v>40</v>
      </c>
      <c r="I17" s="36" t="s">
        <v>1289</v>
      </c>
      <c r="J17" s="36" t="s">
        <v>1698</v>
      </c>
      <c r="K17" s="36">
        <v>0</v>
      </c>
      <c r="L17" s="36" t="s">
        <v>1290</v>
      </c>
    </row>
    <row r="18" spans="1:12">
      <c r="A18" s="50" t="s">
        <v>1285</v>
      </c>
      <c r="B18" s="32">
        <v>343260</v>
      </c>
      <c r="C18" s="27"/>
      <c r="D18" s="32">
        <v>37</v>
      </c>
      <c r="E18" s="33" t="s">
        <v>1291</v>
      </c>
      <c r="F18" s="31"/>
      <c r="G18" s="31"/>
      <c r="H18" s="30" t="s">
        <v>40</v>
      </c>
      <c r="I18" s="36" t="s">
        <v>1289</v>
      </c>
      <c r="J18" s="36" t="s">
        <v>1698</v>
      </c>
      <c r="K18" s="36">
        <v>0</v>
      </c>
      <c r="L18" s="36" t="s">
        <v>1290</v>
      </c>
    </row>
    <row r="19" spans="1:12">
      <c r="A19" s="50" t="s">
        <v>1285</v>
      </c>
      <c r="B19" s="32">
        <v>343352</v>
      </c>
      <c r="C19" s="27"/>
      <c r="D19" s="32">
        <v>24</v>
      </c>
      <c r="E19" s="33" t="s">
        <v>1209</v>
      </c>
      <c r="F19" s="31" t="s">
        <v>15</v>
      </c>
      <c r="G19" s="31"/>
      <c r="H19" s="30" t="s">
        <v>30</v>
      </c>
      <c r="I19" s="36" t="s">
        <v>1289</v>
      </c>
      <c r="J19" s="36" t="s">
        <v>1698</v>
      </c>
      <c r="K19" s="36">
        <f>(B19-343318)*-1</f>
        <v>-34</v>
      </c>
      <c r="L19" s="36" t="s">
        <v>1290</v>
      </c>
    </row>
    <row r="20" spans="1:12">
      <c r="A20" s="50" t="s">
        <v>1285</v>
      </c>
      <c r="B20" s="32">
        <v>343429</v>
      </c>
      <c r="C20" s="27"/>
      <c r="D20" s="32">
        <v>24</v>
      </c>
      <c r="E20" s="33" t="s">
        <v>1205</v>
      </c>
      <c r="F20" s="31" t="s">
        <v>15</v>
      </c>
      <c r="G20" s="31"/>
      <c r="H20" s="30" t="s">
        <v>30</v>
      </c>
      <c r="I20" s="36" t="s">
        <v>1289</v>
      </c>
      <c r="J20" s="36" t="s">
        <v>1698</v>
      </c>
      <c r="K20" s="36">
        <f>(B20-343318)*-1</f>
        <v>-111</v>
      </c>
      <c r="L20" s="36" t="s">
        <v>1290</v>
      </c>
    </row>
    <row r="21" spans="1:12">
      <c r="A21" s="26" t="s">
        <v>1292</v>
      </c>
      <c r="B21" s="32">
        <v>595211</v>
      </c>
      <c r="C21" s="27"/>
      <c r="D21" s="32">
        <v>24</v>
      </c>
      <c r="E21" s="33" t="s">
        <v>1208</v>
      </c>
      <c r="F21" s="31" t="s">
        <v>15</v>
      </c>
      <c r="G21" s="31"/>
      <c r="H21" s="30" t="s">
        <v>30</v>
      </c>
      <c r="I21" s="36" t="s">
        <v>1293</v>
      </c>
      <c r="J21" s="36" t="s">
        <v>1698</v>
      </c>
      <c r="K21" s="36">
        <f>(B21-594711)*-1</f>
        <v>-500</v>
      </c>
      <c r="L21" s="36" t="s">
        <v>213</v>
      </c>
    </row>
    <row r="22" spans="1:12">
      <c r="A22" s="26" t="s">
        <v>1292</v>
      </c>
      <c r="B22" s="32">
        <v>595266</v>
      </c>
      <c r="C22" s="27"/>
      <c r="D22" s="32">
        <v>24</v>
      </c>
      <c r="E22" s="33" t="s">
        <v>1202</v>
      </c>
      <c r="F22" s="31" t="s">
        <v>15</v>
      </c>
      <c r="G22" s="31"/>
      <c r="H22" s="30" t="s">
        <v>30</v>
      </c>
      <c r="I22" s="36" t="s">
        <v>1293</v>
      </c>
      <c r="J22" s="36" t="s">
        <v>1698</v>
      </c>
      <c r="K22" s="36">
        <f>(B22-594711)*-1</f>
        <v>-555</v>
      </c>
      <c r="L22" s="36" t="s">
        <v>213</v>
      </c>
    </row>
    <row r="23" spans="1:12">
      <c r="A23" s="26" t="s">
        <v>1294</v>
      </c>
      <c r="B23" s="32">
        <v>4</v>
      </c>
      <c r="C23" s="27"/>
      <c r="D23" s="32">
        <v>24</v>
      </c>
      <c r="E23" s="33" t="s">
        <v>1202</v>
      </c>
      <c r="F23" s="31" t="s">
        <v>15</v>
      </c>
      <c r="G23" s="31"/>
      <c r="H23" s="48" t="s">
        <v>30</v>
      </c>
      <c r="I23" s="48" t="s">
        <v>1500</v>
      </c>
      <c r="J23" s="48" t="s">
        <v>1699</v>
      </c>
      <c r="K23" s="48">
        <v>-3365</v>
      </c>
      <c r="L23" s="48" t="s">
        <v>742</v>
      </c>
    </row>
    <row r="24" spans="1:12">
      <c r="A24" s="26" t="s">
        <v>1294</v>
      </c>
      <c r="B24" s="32">
        <v>53</v>
      </c>
      <c r="C24" s="27"/>
      <c r="D24" s="32">
        <v>24</v>
      </c>
      <c r="E24" s="33" t="s">
        <v>1205</v>
      </c>
      <c r="F24" s="31" t="s">
        <v>15</v>
      </c>
      <c r="G24" s="31"/>
      <c r="H24" s="48" t="s">
        <v>30</v>
      </c>
      <c r="I24" s="48" t="s">
        <v>1500</v>
      </c>
      <c r="J24" s="48" t="s">
        <v>1699</v>
      </c>
      <c r="K24" s="48">
        <v>-3316</v>
      </c>
      <c r="L24" s="48" t="s">
        <v>742</v>
      </c>
    </row>
    <row r="25" spans="1:12">
      <c r="A25" s="51" t="s">
        <v>1295</v>
      </c>
      <c r="B25" s="32">
        <v>3</v>
      </c>
      <c r="C25" s="27"/>
      <c r="D25" s="32">
        <v>24</v>
      </c>
      <c r="E25" s="33" t="s">
        <v>1201</v>
      </c>
      <c r="F25" s="31" t="s">
        <v>15</v>
      </c>
      <c r="G25" s="31"/>
      <c r="H25" s="48" t="s">
        <v>16</v>
      </c>
      <c r="I25" s="48" t="s">
        <v>1501</v>
      </c>
      <c r="J25" s="48" t="s">
        <v>1698</v>
      </c>
      <c r="K25" s="48">
        <v>6747</v>
      </c>
      <c r="L25" s="48" t="s">
        <v>336</v>
      </c>
    </row>
    <row r="26" spans="1:12">
      <c r="A26" s="51" t="s">
        <v>1295</v>
      </c>
      <c r="B26" s="32">
        <v>45</v>
      </c>
      <c r="C26" s="27"/>
      <c r="D26" s="32">
        <v>24</v>
      </c>
      <c r="E26" s="33" t="s">
        <v>1201</v>
      </c>
      <c r="F26" s="31" t="s">
        <v>15</v>
      </c>
      <c r="G26" s="31"/>
      <c r="H26" s="48" t="s">
        <v>16</v>
      </c>
      <c r="I26" s="48" t="s">
        <v>1501</v>
      </c>
      <c r="J26" s="48" t="s">
        <v>1698</v>
      </c>
      <c r="K26" s="48">
        <v>6705</v>
      </c>
      <c r="L26" s="48" t="s">
        <v>336</v>
      </c>
    </row>
    <row r="27" spans="1:12">
      <c r="A27" s="51" t="s">
        <v>1296</v>
      </c>
      <c r="B27" s="32">
        <v>18867</v>
      </c>
      <c r="C27" s="27"/>
      <c r="D27" s="32">
        <v>24</v>
      </c>
      <c r="E27" s="33" t="s">
        <v>1196</v>
      </c>
      <c r="F27" s="31"/>
      <c r="G27" s="31"/>
      <c r="H27" s="30" t="s">
        <v>30</v>
      </c>
      <c r="I27" s="36" t="s">
        <v>1297</v>
      </c>
      <c r="J27" s="36" t="s">
        <v>1698</v>
      </c>
      <c r="K27" s="36">
        <f>(B27-18861)*-1</f>
        <v>-6</v>
      </c>
      <c r="L27" s="36" t="s">
        <v>1278</v>
      </c>
    </row>
    <row r="28" spans="1:12">
      <c r="A28" s="51" t="s">
        <v>1296</v>
      </c>
      <c r="B28" s="32">
        <v>18895</v>
      </c>
      <c r="C28" s="27"/>
      <c r="D28" s="32">
        <v>26</v>
      </c>
      <c r="E28" s="33" t="s">
        <v>1298</v>
      </c>
      <c r="F28" s="31"/>
      <c r="G28" s="31"/>
      <c r="H28" s="30" t="s">
        <v>30</v>
      </c>
      <c r="I28" s="36" t="s">
        <v>1297</v>
      </c>
      <c r="J28" s="36" t="s">
        <v>1698</v>
      </c>
      <c r="K28" s="36">
        <f t="shared" ref="K28:K29" si="1">(B28-18861)*-1</f>
        <v>-34</v>
      </c>
      <c r="L28" s="36" t="s">
        <v>1278</v>
      </c>
    </row>
    <row r="29" spans="1:12">
      <c r="A29" s="51" t="s">
        <v>1296</v>
      </c>
      <c r="B29" s="32">
        <v>18925</v>
      </c>
      <c r="C29" s="27"/>
      <c r="D29" s="32">
        <v>24</v>
      </c>
      <c r="E29" s="33" t="s">
        <v>1202</v>
      </c>
      <c r="F29" s="31"/>
      <c r="G29" s="31"/>
      <c r="H29" s="30" t="s">
        <v>30</v>
      </c>
      <c r="I29" s="36" t="s">
        <v>1297</v>
      </c>
      <c r="J29" s="36" t="s">
        <v>1698</v>
      </c>
      <c r="K29" s="36">
        <f t="shared" si="1"/>
        <v>-64</v>
      </c>
      <c r="L29" s="36" t="s">
        <v>1278</v>
      </c>
    </row>
    <row r="30" spans="1:12">
      <c r="A30" s="51" t="s">
        <v>1299</v>
      </c>
      <c r="B30" s="32">
        <v>8868</v>
      </c>
      <c r="C30" s="27"/>
      <c r="D30" s="32">
        <v>24</v>
      </c>
      <c r="E30" s="33" t="s">
        <v>1300</v>
      </c>
      <c r="F30" s="31"/>
      <c r="G30" s="31"/>
      <c r="H30" s="30" t="s">
        <v>30</v>
      </c>
      <c r="I30" s="36" t="s">
        <v>1301</v>
      </c>
      <c r="J30" s="36" t="s">
        <v>1698</v>
      </c>
      <c r="K30" s="36">
        <v>-407</v>
      </c>
      <c r="L30" s="36" t="s">
        <v>1302</v>
      </c>
    </row>
    <row r="31" spans="1:12">
      <c r="A31" s="51" t="s">
        <v>1303</v>
      </c>
      <c r="B31" s="32">
        <v>197596</v>
      </c>
      <c r="C31" s="27"/>
      <c r="D31" s="32">
        <v>24</v>
      </c>
      <c r="E31" s="33" t="s">
        <v>1304</v>
      </c>
      <c r="F31" s="31" t="s">
        <v>15</v>
      </c>
      <c r="G31" s="31"/>
      <c r="H31" s="30" t="s">
        <v>30</v>
      </c>
      <c r="I31" s="36" t="s">
        <v>1305</v>
      </c>
      <c r="J31" s="36" t="s">
        <v>1698</v>
      </c>
      <c r="K31" s="36">
        <v>-113</v>
      </c>
      <c r="L31" s="36" t="s">
        <v>1306</v>
      </c>
    </row>
    <row r="32" spans="1:12">
      <c r="A32" s="51" t="s">
        <v>1307</v>
      </c>
      <c r="B32" s="32">
        <v>70874</v>
      </c>
      <c r="C32" s="27"/>
      <c r="D32" s="32">
        <v>24</v>
      </c>
      <c r="E32" s="33" t="s">
        <v>1208</v>
      </c>
      <c r="F32" s="31" t="s">
        <v>15</v>
      </c>
      <c r="G32" s="31"/>
      <c r="H32" s="48" t="s">
        <v>16</v>
      </c>
      <c r="I32" s="48" t="s">
        <v>1502</v>
      </c>
      <c r="J32" s="48" t="s">
        <v>1699</v>
      </c>
      <c r="K32" s="48">
        <v>6850</v>
      </c>
      <c r="L32" s="48" t="s">
        <v>1503</v>
      </c>
    </row>
    <row r="33" spans="1:12">
      <c r="A33" s="51" t="s">
        <v>1307</v>
      </c>
      <c r="B33" s="32">
        <v>70902</v>
      </c>
      <c r="C33" s="27"/>
      <c r="D33" s="32">
        <v>24</v>
      </c>
      <c r="E33" s="33" t="s">
        <v>1208</v>
      </c>
      <c r="F33" s="31" t="s">
        <v>15</v>
      </c>
      <c r="G33" s="31"/>
      <c r="H33" s="48" t="s">
        <v>16</v>
      </c>
      <c r="I33" s="48" t="s">
        <v>1502</v>
      </c>
      <c r="J33" s="48" t="s">
        <v>1699</v>
      </c>
      <c r="K33" s="48">
        <v>6878</v>
      </c>
      <c r="L33" s="48" t="s">
        <v>1503</v>
      </c>
    </row>
    <row r="34" spans="1:12">
      <c r="A34" s="51" t="s">
        <v>1308</v>
      </c>
      <c r="B34" s="32">
        <v>96847</v>
      </c>
      <c r="C34" s="27"/>
      <c r="D34" s="32">
        <v>24</v>
      </c>
      <c r="E34" s="33" t="s">
        <v>1309</v>
      </c>
      <c r="F34" s="31" t="s">
        <v>15</v>
      </c>
      <c r="G34" s="31"/>
      <c r="H34" s="48" t="s">
        <v>16</v>
      </c>
      <c r="I34" s="48" t="s">
        <v>1504</v>
      </c>
      <c r="J34" s="48" t="s">
        <v>1699</v>
      </c>
      <c r="K34" s="48">
        <v>4516</v>
      </c>
      <c r="L34" s="48" t="s">
        <v>1505</v>
      </c>
    </row>
    <row r="35" spans="1:12">
      <c r="A35" s="51" t="s">
        <v>1308</v>
      </c>
      <c r="B35" s="32">
        <v>96916</v>
      </c>
      <c r="C35" s="27"/>
      <c r="D35" s="32">
        <v>24</v>
      </c>
      <c r="E35" s="33" t="s">
        <v>1208</v>
      </c>
      <c r="F35" s="31" t="s">
        <v>15</v>
      </c>
      <c r="G35" s="31"/>
      <c r="H35" s="48" t="s">
        <v>16</v>
      </c>
      <c r="I35" s="48" t="s">
        <v>1504</v>
      </c>
      <c r="J35" s="48" t="s">
        <v>1699</v>
      </c>
      <c r="K35" s="48">
        <v>4585</v>
      </c>
      <c r="L35" s="48" t="s">
        <v>1505</v>
      </c>
    </row>
    <row r="36" spans="1:12">
      <c r="A36" s="51" t="s">
        <v>1310</v>
      </c>
      <c r="B36" s="32">
        <v>3919</v>
      </c>
      <c r="C36" s="27"/>
      <c r="D36" s="32">
        <v>30</v>
      </c>
      <c r="E36" s="33" t="s">
        <v>1225</v>
      </c>
      <c r="F36" s="31" t="s">
        <v>15</v>
      </c>
      <c r="G36" s="31"/>
      <c r="H36" s="30" t="s">
        <v>13</v>
      </c>
      <c r="I36" s="36"/>
      <c r="J36" s="36"/>
      <c r="K36" s="36"/>
      <c r="L36" s="36"/>
    </row>
    <row r="37" spans="1:12">
      <c r="A37" s="51" t="s">
        <v>1310</v>
      </c>
      <c r="B37" s="32">
        <v>3973</v>
      </c>
      <c r="C37" s="27"/>
      <c r="D37" s="32">
        <v>24</v>
      </c>
      <c r="E37" s="33" t="s">
        <v>1208</v>
      </c>
      <c r="F37" s="31" t="s">
        <v>15</v>
      </c>
      <c r="G37" s="31"/>
      <c r="H37" s="30" t="s">
        <v>13</v>
      </c>
      <c r="I37" s="36"/>
      <c r="J37" s="36"/>
      <c r="K37" s="36"/>
      <c r="L37" s="36"/>
    </row>
    <row r="38" spans="1:12">
      <c r="A38" s="51" t="s">
        <v>1310</v>
      </c>
      <c r="B38" s="32">
        <v>4015</v>
      </c>
      <c r="C38" s="27"/>
      <c r="D38" s="32">
        <v>23</v>
      </c>
      <c r="E38" s="33" t="s">
        <v>1311</v>
      </c>
      <c r="F38" s="31" t="s">
        <v>15</v>
      </c>
      <c r="G38" s="31"/>
      <c r="H38" s="30" t="s">
        <v>13</v>
      </c>
      <c r="I38" s="36"/>
      <c r="J38" s="36"/>
      <c r="K38" s="36"/>
      <c r="L38" s="36"/>
    </row>
    <row r="39" spans="1:12">
      <c r="A39" s="51" t="s">
        <v>1312</v>
      </c>
      <c r="B39" s="32">
        <v>2691</v>
      </c>
      <c r="C39" s="27"/>
      <c r="D39" s="32">
        <v>24</v>
      </c>
      <c r="E39" s="33" t="s">
        <v>802</v>
      </c>
      <c r="F39" s="31" t="s">
        <v>15</v>
      </c>
      <c r="G39" s="31"/>
      <c r="H39" s="30" t="s">
        <v>13</v>
      </c>
      <c r="I39" s="36"/>
      <c r="J39" s="36"/>
      <c r="K39" s="36"/>
      <c r="L39" s="36"/>
    </row>
    <row r="40" spans="1:12">
      <c r="A40" s="51" t="s">
        <v>1313</v>
      </c>
      <c r="B40" s="32">
        <v>12212</v>
      </c>
      <c r="C40" s="27"/>
      <c r="D40" s="32">
        <v>14</v>
      </c>
      <c r="E40" s="33" t="s">
        <v>910</v>
      </c>
      <c r="F40" s="31"/>
      <c r="G40" s="31"/>
      <c r="H40" s="30" t="s">
        <v>16</v>
      </c>
      <c r="I40" s="36" t="s">
        <v>1314</v>
      </c>
      <c r="J40" s="36" t="s">
        <v>1699</v>
      </c>
      <c r="K40" s="36">
        <v>100</v>
      </c>
      <c r="L40" s="36" t="s">
        <v>1315</v>
      </c>
    </row>
    <row r="41" spans="1:12">
      <c r="A41" s="51" t="s">
        <v>1313</v>
      </c>
      <c r="B41" s="32">
        <v>12212</v>
      </c>
      <c r="C41" s="27"/>
      <c r="D41" s="32">
        <v>14</v>
      </c>
      <c r="E41" s="33" t="s">
        <v>910</v>
      </c>
      <c r="F41" s="31"/>
      <c r="G41" s="31"/>
      <c r="H41" s="30" t="s">
        <v>16</v>
      </c>
      <c r="I41" s="36" t="s">
        <v>1316</v>
      </c>
      <c r="J41" s="36" t="s">
        <v>1698</v>
      </c>
      <c r="K41" s="36">
        <v>100</v>
      </c>
      <c r="L41" s="36" t="s">
        <v>1317</v>
      </c>
    </row>
    <row r="42" spans="1:12">
      <c r="A42" s="51" t="s">
        <v>1318</v>
      </c>
      <c r="B42" s="32">
        <v>268472</v>
      </c>
      <c r="C42" s="27"/>
      <c r="D42" s="32">
        <v>39</v>
      </c>
      <c r="E42" s="33" t="s">
        <v>1319</v>
      </c>
      <c r="F42" s="31"/>
      <c r="G42" s="31"/>
      <c r="H42" s="30" t="s">
        <v>40</v>
      </c>
      <c r="I42" s="36" t="s">
        <v>1320</v>
      </c>
      <c r="J42" s="36" t="s">
        <v>1698</v>
      </c>
      <c r="K42" s="36">
        <v>0</v>
      </c>
      <c r="L42" s="36" t="s">
        <v>213</v>
      </c>
    </row>
    <row r="43" spans="1:12">
      <c r="A43" s="51" t="s">
        <v>1321</v>
      </c>
      <c r="B43" s="32">
        <v>149911</v>
      </c>
      <c r="C43" s="27"/>
      <c r="D43" s="32">
        <v>24</v>
      </c>
      <c r="E43" s="33" t="s">
        <v>1322</v>
      </c>
      <c r="F43" s="31" t="s">
        <v>15</v>
      </c>
      <c r="G43" s="31"/>
      <c r="H43" s="30" t="s">
        <v>30</v>
      </c>
      <c r="I43" s="36" t="s">
        <v>1323</v>
      </c>
      <c r="J43" s="36" t="s">
        <v>1698</v>
      </c>
      <c r="K43" s="36">
        <v>-569</v>
      </c>
      <c r="L43" s="36" t="s">
        <v>1207</v>
      </c>
    </row>
    <row r="44" spans="1:12">
      <c r="A44" s="51" t="s">
        <v>1324</v>
      </c>
      <c r="B44" s="32">
        <v>46484</v>
      </c>
      <c r="C44" s="27"/>
      <c r="D44" s="32">
        <v>25</v>
      </c>
      <c r="E44" s="33" t="s">
        <v>1325</v>
      </c>
      <c r="F44" s="31" t="s">
        <v>15</v>
      </c>
      <c r="G44" s="31"/>
      <c r="H44" s="30" t="s">
        <v>16</v>
      </c>
      <c r="I44" s="36" t="s">
        <v>1326</v>
      </c>
      <c r="J44" s="36" t="s">
        <v>1699</v>
      </c>
      <c r="K44" s="36">
        <v>3069</v>
      </c>
      <c r="L44" s="36" t="s">
        <v>237</v>
      </c>
    </row>
    <row r="45" spans="1:12">
      <c r="A45" s="51" t="s">
        <v>1327</v>
      </c>
      <c r="B45" s="32">
        <v>1291</v>
      </c>
      <c r="C45" s="27"/>
      <c r="D45" s="32">
        <v>28</v>
      </c>
      <c r="E45" s="33" t="s">
        <v>1328</v>
      </c>
      <c r="F45" s="31"/>
      <c r="G45" s="31"/>
      <c r="H45" s="30" t="s">
        <v>13</v>
      </c>
      <c r="I45" s="36"/>
      <c r="J45" s="36"/>
      <c r="K45" s="36"/>
      <c r="L45" s="36"/>
    </row>
    <row r="46" spans="1:12">
      <c r="A46" s="51" t="s">
        <v>1329</v>
      </c>
      <c r="B46" s="32">
        <v>192</v>
      </c>
      <c r="C46" s="27"/>
      <c r="D46" s="32">
        <v>21</v>
      </c>
      <c r="E46" s="33" t="s">
        <v>1330</v>
      </c>
      <c r="F46" s="31"/>
      <c r="G46" s="31"/>
      <c r="H46" s="30" t="s">
        <v>30</v>
      </c>
      <c r="I46" s="36" t="s">
        <v>1277</v>
      </c>
      <c r="J46" s="36" t="s">
        <v>1699</v>
      </c>
      <c r="K46" s="36">
        <v>-1905</v>
      </c>
      <c r="L46" s="36" t="s">
        <v>1278</v>
      </c>
    </row>
    <row r="47" spans="1:12">
      <c r="A47" s="51" t="s">
        <v>1331</v>
      </c>
      <c r="B47" s="32">
        <v>15454</v>
      </c>
      <c r="C47" s="27"/>
      <c r="D47" s="32">
        <v>32</v>
      </c>
      <c r="E47" s="33" t="s">
        <v>1332</v>
      </c>
      <c r="F47" s="31" t="s">
        <v>15</v>
      </c>
      <c r="G47" s="31"/>
      <c r="H47" s="48" t="s">
        <v>30</v>
      </c>
      <c r="I47" s="48" t="s">
        <v>1506</v>
      </c>
      <c r="J47" s="48" t="s">
        <v>1698</v>
      </c>
      <c r="K47" s="48">
        <v>-6795</v>
      </c>
      <c r="L47" s="48" t="s">
        <v>742</v>
      </c>
    </row>
    <row r="48" spans="1:12">
      <c r="A48" s="51" t="s">
        <v>1331</v>
      </c>
      <c r="B48" s="32">
        <v>15503</v>
      </c>
      <c r="C48" s="27"/>
      <c r="D48" s="32">
        <v>25</v>
      </c>
      <c r="E48" s="33" t="s">
        <v>1333</v>
      </c>
      <c r="F48" s="31" t="s">
        <v>15</v>
      </c>
      <c r="G48" s="31"/>
      <c r="H48" s="48" t="s">
        <v>30</v>
      </c>
      <c r="I48" s="48" t="s">
        <v>1506</v>
      </c>
      <c r="J48" s="48" t="s">
        <v>1698</v>
      </c>
      <c r="K48" s="48">
        <v>-6844</v>
      </c>
      <c r="L48" s="48" t="s">
        <v>742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B6439-006C-0341-9E21-F57F2D7740DC}">
  <dimension ref="A1:L207"/>
  <sheetViews>
    <sheetView zoomScale="90" zoomScaleNormal="90" workbookViewId="0">
      <selection activeCell="H204" sqref="H204"/>
    </sheetView>
  </sheetViews>
  <sheetFormatPr baseColWidth="10" defaultRowHeight="16"/>
  <cols>
    <col min="1" max="1" width="15.6640625" customWidth="1"/>
    <col min="3" max="3" width="22.83203125" customWidth="1"/>
    <col min="4" max="4" width="12.1640625" customWidth="1"/>
    <col min="5" max="5" width="55.6640625" customWidth="1"/>
    <col min="8" max="8" width="13.5" customWidth="1"/>
    <col min="9" max="9" width="25.5" customWidth="1"/>
    <col min="10" max="10" width="40.1640625" customWidth="1"/>
    <col min="11" max="11" width="28.5" customWidth="1"/>
    <col min="12" max="12" width="50.1640625" customWidth="1"/>
  </cols>
  <sheetData>
    <row r="1" spans="1:12" ht="5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6" t="s">
        <v>7</v>
      </c>
      <c r="I1" s="47" t="s">
        <v>8</v>
      </c>
      <c r="J1" s="47" t="s">
        <v>9</v>
      </c>
      <c r="K1" s="47" t="s">
        <v>10</v>
      </c>
      <c r="L1" s="47" t="s">
        <v>11</v>
      </c>
    </row>
    <row r="2" spans="1:12" ht="17">
      <c r="A2" s="12">
        <v>1</v>
      </c>
      <c r="B2" s="14">
        <v>413641</v>
      </c>
      <c r="C2" s="5"/>
      <c r="D2" s="14">
        <v>20</v>
      </c>
      <c r="E2" s="13" t="s">
        <v>1334</v>
      </c>
      <c r="F2" s="13"/>
      <c r="G2" s="13"/>
      <c r="H2" s="18" t="s">
        <v>40</v>
      </c>
      <c r="I2" s="18" t="s">
        <v>1335</v>
      </c>
      <c r="J2" s="18" t="s">
        <v>1699</v>
      </c>
      <c r="K2" s="18">
        <v>0</v>
      </c>
      <c r="L2" s="18" t="s">
        <v>213</v>
      </c>
    </row>
    <row r="3" spans="1:12" ht="17">
      <c r="A3" s="12" t="s">
        <v>26</v>
      </c>
      <c r="B3" s="14">
        <v>183671</v>
      </c>
      <c r="C3" s="5">
        <f t="shared" ref="C3:C23" si="0">515659-(B3+D3)+2</f>
        <v>331954</v>
      </c>
      <c r="D3" s="14">
        <v>36</v>
      </c>
      <c r="E3" s="13" t="s">
        <v>1336</v>
      </c>
      <c r="F3" s="13"/>
      <c r="G3" s="13"/>
      <c r="H3" s="18" t="s">
        <v>40</v>
      </c>
      <c r="I3" s="18" t="s">
        <v>1337</v>
      </c>
      <c r="J3" s="18" t="s">
        <v>1699</v>
      </c>
      <c r="K3" s="18">
        <v>0</v>
      </c>
      <c r="L3" s="18" t="s">
        <v>213</v>
      </c>
    </row>
    <row r="4" spans="1:12" ht="17">
      <c r="A4" s="12" t="s">
        <v>26</v>
      </c>
      <c r="B4" s="14">
        <v>514945</v>
      </c>
      <c r="C4" s="5">
        <f t="shared" si="0"/>
        <v>692</v>
      </c>
      <c r="D4" s="14">
        <v>24</v>
      </c>
      <c r="E4" s="13" t="s">
        <v>1338</v>
      </c>
      <c r="F4" s="5" t="s">
        <v>15</v>
      </c>
      <c r="G4" s="13"/>
      <c r="H4" s="18" t="s">
        <v>30</v>
      </c>
      <c r="I4" s="18" t="s">
        <v>1339</v>
      </c>
      <c r="J4" s="18" t="s">
        <v>1698</v>
      </c>
      <c r="K4" s="18">
        <v>-406</v>
      </c>
      <c r="L4" s="18" t="s">
        <v>1340</v>
      </c>
    </row>
    <row r="5" spans="1:12" ht="17">
      <c r="A5" s="12" t="s">
        <v>26</v>
      </c>
      <c r="B5" s="14">
        <v>514973</v>
      </c>
      <c r="C5" s="5">
        <f t="shared" si="0"/>
        <v>664</v>
      </c>
      <c r="D5" s="14">
        <v>24</v>
      </c>
      <c r="E5" s="13" t="s">
        <v>1300</v>
      </c>
      <c r="F5" s="5" t="s">
        <v>15</v>
      </c>
      <c r="G5" s="13"/>
      <c r="H5" s="18" t="s">
        <v>30</v>
      </c>
      <c r="I5" s="18" t="s">
        <v>1339</v>
      </c>
      <c r="J5" s="18" t="s">
        <v>1698</v>
      </c>
      <c r="K5" s="18">
        <f t="shared" ref="K5:K23" si="1">(1098-C5)*-1</f>
        <v>-434</v>
      </c>
      <c r="L5" s="18" t="s">
        <v>1340</v>
      </c>
    </row>
    <row r="6" spans="1:12" ht="17">
      <c r="A6" s="12" t="s">
        <v>26</v>
      </c>
      <c r="B6" s="14">
        <v>514999</v>
      </c>
      <c r="C6" s="5">
        <f t="shared" si="0"/>
        <v>638</v>
      </c>
      <c r="D6" s="14">
        <v>24</v>
      </c>
      <c r="E6" s="13" t="s">
        <v>1338</v>
      </c>
      <c r="F6" s="5" t="s">
        <v>15</v>
      </c>
      <c r="G6" s="13"/>
      <c r="H6" s="18" t="s">
        <v>30</v>
      </c>
      <c r="I6" s="18" t="s">
        <v>1339</v>
      </c>
      <c r="J6" s="18" t="s">
        <v>1698</v>
      </c>
      <c r="K6" s="18">
        <f t="shared" si="1"/>
        <v>-460</v>
      </c>
      <c r="L6" s="18" t="s">
        <v>1340</v>
      </c>
    </row>
    <row r="7" spans="1:12" ht="17">
      <c r="A7" s="12" t="s">
        <v>26</v>
      </c>
      <c r="B7" s="14">
        <v>515047</v>
      </c>
      <c r="C7" s="5">
        <f t="shared" si="0"/>
        <v>590</v>
      </c>
      <c r="D7" s="14">
        <v>24</v>
      </c>
      <c r="E7" s="13" t="s">
        <v>792</v>
      </c>
      <c r="F7" s="5" t="s">
        <v>15</v>
      </c>
      <c r="G7" s="13"/>
      <c r="H7" s="18" t="s">
        <v>30</v>
      </c>
      <c r="I7" s="18" t="s">
        <v>1339</v>
      </c>
      <c r="J7" s="18" t="s">
        <v>1698</v>
      </c>
      <c r="K7" s="18">
        <f t="shared" si="1"/>
        <v>-508</v>
      </c>
      <c r="L7" s="18" t="s">
        <v>1340</v>
      </c>
    </row>
    <row r="8" spans="1:12" ht="17">
      <c r="A8" s="12" t="s">
        <v>26</v>
      </c>
      <c r="B8" s="14">
        <v>515075</v>
      </c>
      <c r="C8" s="5">
        <f t="shared" si="0"/>
        <v>562</v>
      </c>
      <c r="D8" s="14">
        <v>24</v>
      </c>
      <c r="E8" s="13" t="s">
        <v>1300</v>
      </c>
      <c r="F8" s="5" t="s">
        <v>15</v>
      </c>
      <c r="G8" s="13"/>
      <c r="H8" s="18" t="s">
        <v>30</v>
      </c>
      <c r="I8" s="18" t="s">
        <v>1339</v>
      </c>
      <c r="J8" s="18" t="s">
        <v>1698</v>
      </c>
      <c r="K8" s="18">
        <f t="shared" si="1"/>
        <v>-536</v>
      </c>
      <c r="L8" s="18" t="s">
        <v>1340</v>
      </c>
    </row>
    <row r="9" spans="1:12" ht="17">
      <c r="A9" s="12" t="s">
        <v>26</v>
      </c>
      <c r="B9" s="14">
        <v>515104</v>
      </c>
      <c r="C9" s="5">
        <f t="shared" si="0"/>
        <v>533</v>
      </c>
      <c r="D9" s="14">
        <v>24</v>
      </c>
      <c r="E9" s="13" t="s">
        <v>1300</v>
      </c>
      <c r="F9" s="5" t="s">
        <v>15</v>
      </c>
      <c r="G9" s="13"/>
      <c r="H9" s="18" t="s">
        <v>30</v>
      </c>
      <c r="I9" s="18" t="s">
        <v>1339</v>
      </c>
      <c r="J9" s="18" t="s">
        <v>1698</v>
      </c>
      <c r="K9" s="18">
        <f t="shared" si="1"/>
        <v>-565</v>
      </c>
      <c r="L9" s="18" t="s">
        <v>1340</v>
      </c>
    </row>
    <row r="10" spans="1:12" ht="17">
      <c r="A10" s="12" t="s">
        <v>26</v>
      </c>
      <c r="B10" s="14">
        <v>515139</v>
      </c>
      <c r="C10" s="5">
        <f t="shared" si="0"/>
        <v>498</v>
      </c>
      <c r="D10" s="14">
        <v>24</v>
      </c>
      <c r="E10" s="13" t="s">
        <v>792</v>
      </c>
      <c r="F10" s="5" t="s">
        <v>15</v>
      </c>
      <c r="G10" s="13"/>
      <c r="H10" s="18" t="s">
        <v>30</v>
      </c>
      <c r="I10" s="18" t="s">
        <v>1339</v>
      </c>
      <c r="J10" s="18" t="s">
        <v>1698</v>
      </c>
      <c r="K10" s="18">
        <f t="shared" si="1"/>
        <v>-600</v>
      </c>
      <c r="L10" s="18" t="s">
        <v>1340</v>
      </c>
    </row>
    <row r="11" spans="1:12" ht="17">
      <c r="A11" s="12" t="s">
        <v>26</v>
      </c>
      <c r="B11" s="14">
        <v>515167</v>
      </c>
      <c r="C11" s="5">
        <f t="shared" si="0"/>
        <v>470</v>
      </c>
      <c r="D11" s="14">
        <v>24</v>
      </c>
      <c r="E11" s="13" t="s">
        <v>792</v>
      </c>
      <c r="F11" s="5" t="s">
        <v>15</v>
      </c>
      <c r="G11" s="13"/>
      <c r="H11" s="18" t="s">
        <v>30</v>
      </c>
      <c r="I11" s="18" t="s">
        <v>1339</v>
      </c>
      <c r="J11" s="18" t="s">
        <v>1698</v>
      </c>
      <c r="K11" s="18">
        <f t="shared" si="1"/>
        <v>-628</v>
      </c>
      <c r="L11" s="18" t="s">
        <v>1340</v>
      </c>
    </row>
    <row r="12" spans="1:12" ht="17">
      <c r="A12" s="12" t="s">
        <v>26</v>
      </c>
      <c r="B12" s="14">
        <v>515202</v>
      </c>
      <c r="C12" s="5">
        <f t="shared" si="0"/>
        <v>435</v>
      </c>
      <c r="D12" s="14">
        <v>24</v>
      </c>
      <c r="E12" s="13" t="s">
        <v>802</v>
      </c>
      <c r="F12" s="5" t="s">
        <v>15</v>
      </c>
      <c r="G12" s="13"/>
      <c r="H12" s="18" t="s">
        <v>30</v>
      </c>
      <c r="I12" s="18" t="s">
        <v>1339</v>
      </c>
      <c r="J12" s="18" t="s">
        <v>1698</v>
      </c>
      <c r="K12" s="18">
        <f t="shared" si="1"/>
        <v>-663</v>
      </c>
      <c r="L12" s="18" t="s">
        <v>1340</v>
      </c>
    </row>
    <row r="13" spans="1:12" ht="17">
      <c r="A13" s="12" t="s">
        <v>26</v>
      </c>
      <c r="B13" s="14">
        <v>515251</v>
      </c>
      <c r="C13" s="5">
        <f t="shared" si="0"/>
        <v>386</v>
      </c>
      <c r="D13" s="14">
        <v>24</v>
      </c>
      <c r="E13" s="13" t="s">
        <v>802</v>
      </c>
      <c r="F13" s="5" t="s">
        <v>15</v>
      </c>
      <c r="G13" s="13"/>
      <c r="H13" s="18" t="s">
        <v>30</v>
      </c>
      <c r="I13" s="18" t="s">
        <v>1339</v>
      </c>
      <c r="J13" s="18" t="s">
        <v>1698</v>
      </c>
      <c r="K13" s="18">
        <f t="shared" si="1"/>
        <v>-712</v>
      </c>
      <c r="L13" s="18" t="s">
        <v>1340</v>
      </c>
    </row>
    <row r="14" spans="1:12" ht="17">
      <c r="A14" s="12" t="s">
        <v>26</v>
      </c>
      <c r="B14" s="14">
        <v>515293</v>
      </c>
      <c r="C14" s="5">
        <f t="shared" si="0"/>
        <v>344</v>
      </c>
      <c r="D14" s="14">
        <v>24</v>
      </c>
      <c r="E14" s="13" t="s">
        <v>1341</v>
      </c>
      <c r="F14" s="5" t="s">
        <v>15</v>
      </c>
      <c r="G14" s="13"/>
      <c r="H14" s="18" t="s">
        <v>30</v>
      </c>
      <c r="I14" s="18" t="s">
        <v>1339</v>
      </c>
      <c r="J14" s="18" t="s">
        <v>1698</v>
      </c>
      <c r="K14" s="18">
        <f t="shared" si="1"/>
        <v>-754</v>
      </c>
      <c r="L14" s="18" t="s">
        <v>1340</v>
      </c>
    </row>
    <row r="15" spans="1:12" ht="17">
      <c r="A15" s="12" t="s">
        <v>26</v>
      </c>
      <c r="B15" s="14">
        <v>515321</v>
      </c>
      <c r="C15" s="5">
        <f t="shared" si="0"/>
        <v>316</v>
      </c>
      <c r="D15" s="14">
        <v>24</v>
      </c>
      <c r="E15" s="13" t="s">
        <v>802</v>
      </c>
      <c r="F15" s="5" t="s">
        <v>15</v>
      </c>
      <c r="G15" s="13"/>
      <c r="H15" s="18" t="s">
        <v>30</v>
      </c>
      <c r="I15" s="18" t="s">
        <v>1339</v>
      </c>
      <c r="J15" s="18" t="s">
        <v>1698</v>
      </c>
      <c r="K15" s="18">
        <f t="shared" si="1"/>
        <v>-782</v>
      </c>
      <c r="L15" s="18" t="s">
        <v>1340</v>
      </c>
    </row>
    <row r="16" spans="1:12" ht="17">
      <c r="A16" s="12" t="s">
        <v>26</v>
      </c>
      <c r="B16" s="14">
        <v>515349</v>
      </c>
      <c r="C16" s="5">
        <f t="shared" si="0"/>
        <v>288</v>
      </c>
      <c r="D16" s="14">
        <v>24</v>
      </c>
      <c r="E16" s="13" t="s">
        <v>1300</v>
      </c>
      <c r="F16" s="5" t="s">
        <v>15</v>
      </c>
      <c r="G16" s="13"/>
      <c r="H16" s="18" t="s">
        <v>30</v>
      </c>
      <c r="I16" s="18" t="s">
        <v>1339</v>
      </c>
      <c r="J16" s="18" t="s">
        <v>1698</v>
      </c>
      <c r="K16" s="18">
        <f t="shared" si="1"/>
        <v>-810</v>
      </c>
      <c r="L16" s="18" t="s">
        <v>1340</v>
      </c>
    </row>
    <row r="17" spans="1:12" ht="17">
      <c r="A17" s="12" t="s">
        <v>26</v>
      </c>
      <c r="B17" s="14">
        <v>515383</v>
      </c>
      <c r="C17" s="5">
        <f t="shared" si="0"/>
        <v>254</v>
      </c>
      <c r="D17" s="14">
        <v>24</v>
      </c>
      <c r="E17" s="13" t="s">
        <v>1341</v>
      </c>
      <c r="F17" s="5" t="s">
        <v>15</v>
      </c>
      <c r="G17" s="13"/>
      <c r="H17" s="18" t="s">
        <v>30</v>
      </c>
      <c r="I17" s="18" t="s">
        <v>1339</v>
      </c>
      <c r="J17" s="18" t="s">
        <v>1698</v>
      </c>
      <c r="K17" s="18">
        <f t="shared" si="1"/>
        <v>-844</v>
      </c>
      <c r="L17" s="18" t="s">
        <v>1340</v>
      </c>
    </row>
    <row r="18" spans="1:12" ht="17">
      <c r="A18" s="12" t="s">
        <v>26</v>
      </c>
      <c r="B18" s="14">
        <v>515424</v>
      </c>
      <c r="C18" s="5">
        <f t="shared" si="0"/>
        <v>213</v>
      </c>
      <c r="D18" s="14">
        <v>24</v>
      </c>
      <c r="E18" s="13" t="s">
        <v>1300</v>
      </c>
      <c r="F18" s="5" t="s">
        <v>15</v>
      </c>
      <c r="G18" s="13"/>
      <c r="H18" s="18" t="s">
        <v>30</v>
      </c>
      <c r="I18" s="18" t="s">
        <v>1339</v>
      </c>
      <c r="J18" s="18" t="s">
        <v>1698</v>
      </c>
      <c r="K18" s="18">
        <f t="shared" si="1"/>
        <v>-885</v>
      </c>
      <c r="L18" s="18" t="s">
        <v>1340</v>
      </c>
    </row>
    <row r="19" spans="1:12" ht="17">
      <c r="A19" s="12" t="s">
        <v>26</v>
      </c>
      <c r="B19" s="14">
        <v>515460</v>
      </c>
      <c r="C19" s="5">
        <f t="shared" si="0"/>
        <v>177</v>
      </c>
      <c r="D19" s="14">
        <v>24</v>
      </c>
      <c r="E19" s="13" t="s">
        <v>802</v>
      </c>
      <c r="F19" s="5" t="s">
        <v>15</v>
      </c>
      <c r="G19" s="13"/>
      <c r="H19" s="18" t="s">
        <v>30</v>
      </c>
      <c r="I19" s="18" t="s">
        <v>1339</v>
      </c>
      <c r="J19" s="18" t="s">
        <v>1698</v>
      </c>
      <c r="K19" s="18">
        <f t="shared" si="1"/>
        <v>-921</v>
      </c>
      <c r="L19" s="18" t="s">
        <v>1340</v>
      </c>
    </row>
    <row r="20" spans="1:12" ht="17">
      <c r="A20" s="12" t="s">
        <v>26</v>
      </c>
      <c r="B20" s="14">
        <v>515509</v>
      </c>
      <c r="C20" s="5">
        <f t="shared" si="0"/>
        <v>128</v>
      </c>
      <c r="D20" s="14">
        <v>24</v>
      </c>
      <c r="E20" s="13" t="s">
        <v>1300</v>
      </c>
      <c r="F20" s="5" t="s">
        <v>15</v>
      </c>
      <c r="G20" s="13"/>
      <c r="H20" s="18" t="s">
        <v>30</v>
      </c>
      <c r="I20" s="18" t="s">
        <v>1339</v>
      </c>
      <c r="J20" s="18" t="s">
        <v>1698</v>
      </c>
      <c r="K20" s="18">
        <f t="shared" si="1"/>
        <v>-970</v>
      </c>
      <c r="L20" s="18" t="s">
        <v>1340</v>
      </c>
    </row>
    <row r="21" spans="1:12" ht="17">
      <c r="A21" s="12" t="s">
        <v>26</v>
      </c>
      <c r="B21" s="14">
        <v>515537</v>
      </c>
      <c r="C21" s="5">
        <f t="shared" si="0"/>
        <v>100</v>
      </c>
      <c r="D21" s="14">
        <v>24</v>
      </c>
      <c r="E21" s="13" t="s">
        <v>1341</v>
      </c>
      <c r="F21" s="5" t="s">
        <v>15</v>
      </c>
      <c r="G21" s="13"/>
      <c r="H21" s="18" t="s">
        <v>30</v>
      </c>
      <c r="I21" s="18" t="s">
        <v>1339</v>
      </c>
      <c r="J21" s="18" t="s">
        <v>1698</v>
      </c>
      <c r="K21" s="18">
        <f t="shared" si="1"/>
        <v>-998</v>
      </c>
      <c r="L21" s="18" t="s">
        <v>1340</v>
      </c>
    </row>
    <row r="22" spans="1:12" ht="17">
      <c r="A22" s="12" t="s">
        <v>26</v>
      </c>
      <c r="B22" s="14">
        <v>515580</v>
      </c>
      <c r="C22" s="5">
        <f t="shared" si="0"/>
        <v>57</v>
      </c>
      <c r="D22" s="14">
        <v>24</v>
      </c>
      <c r="E22" s="13" t="s">
        <v>1341</v>
      </c>
      <c r="F22" s="5" t="s">
        <v>15</v>
      </c>
      <c r="G22" s="13"/>
      <c r="H22" s="18" t="s">
        <v>30</v>
      </c>
      <c r="I22" s="18" t="s">
        <v>1339</v>
      </c>
      <c r="J22" s="18" t="s">
        <v>1698</v>
      </c>
      <c r="K22" s="18">
        <f t="shared" si="1"/>
        <v>-1041</v>
      </c>
      <c r="L22" s="18" t="s">
        <v>1340</v>
      </c>
    </row>
    <row r="23" spans="1:12" ht="17">
      <c r="A23" s="12" t="s">
        <v>26</v>
      </c>
      <c r="B23" s="14">
        <v>515615</v>
      </c>
      <c r="C23" s="5">
        <f t="shared" si="0"/>
        <v>22</v>
      </c>
      <c r="D23" s="14">
        <v>24</v>
      </c>
      <c r="E23" s="13" t="s">
        <v>807</v>
      </c>
      <c r="F23" s="5" t="s">
        <v>15</v>
      </c>
      <c r="G23" s="13"/>
      <c r="H23" s="18" t="s">
        <v>30</v>
      </c>
      <c r="I23" s="18" t="s">
        <v>1339</v>
      </c>
      <c r="J23" s="18" t="s">
        <v>1698</v>
      </c>
      <c r="K23" s="18">
        <f t="shared" si="1"/>
        <v>-1076</v>
      </c>
      <c r="L23" s="18" t="s">
        <v>1340</v>
      </c>
    </row>
    <row r="24" spans="1:12" ht="17">
      <c r="A24" s="12">
        <v>2</v>
      </c>
      <c r="B24" s="14">
        <v>186729</v>
      </c>
      <c r="C24" s="5"/>
      <c r="D24" s="14">
        <v>26</v>
      </c>
      <c r="E24" s="13" t="s">
        <v>1342</v>
      </c>
      <c r="F24" s="13"/>
      <c r="G24" s="13"/>
      <c r="H24" s="18" t="s">
        <v>40</v>
      </c>
      <c r="I24" s="18" t="s">
        <v>1343</v>
      </c>
      <c r="J24" s="18" t="s">
        <v>1698</v>
      </c>
      <c r="K24" s="18">
        <v>0</v>
      </c>
      <c r="L24" s="18" t="s">
        <v>213</v>
      </c>
    </row>
    <row r="25" spans="1:12" ht="17">
      <c r="A25" s="12">
        <v>2</v>
      </c>
      <c r="B25" s="14">
        <v>622167</v>
      </c>
      <c r="C25" s="5"/>
      <c r="D25" s="14">
        <v>24</v>
      </c>
      <c r="E25" s="13" t="s">
        <v>1341</v>
      </c>
      <c r="F25" s="5" t="s">
        <v>15</v>
      </c>
      <c r="G25" s="13"/>
      <c r="H25" s="18" t="s">
        <v>16</v>
      </c>
      <c r="I25" s="18" t="s">
        <v>1344</v>
      </c>
      <c r="J25" s="18" t="s">
        <v>1699</v>
      </c>
      <c r="K25" s="18">
        <f t="shared" ref="K25:K33" si="2">B25-621636</f>
        <v>531</v>
      </c>
      <c r="L25" s="18" t="s">
        <v>1243</v>
      </c>
    </row>
    <row r="26" spans="1:12" ht="17">
      <c r="A26" s="12">
        <v>2</v>
      </c>
      <c r="B26" s="14">
        <v>622195</v>
      </c>
      <c r="C26" s="5"/>
      <c r="D26" s="14">
        <v>24</v>
      </c>
      <c r="E26" s="13" t="s">
        <v>1338</v>
      </c>
      <c r="F26" s="5" t="s">
        <v>15</v>
      </c>
      <c r="G26" s="13"/>
      <c r="H26" s="18" t="s">
        <v>16</v>
      </c>
      <c r="I26" s="18" t="s">
        <v>1344</v>
      </c>
      <c r="J26" s="18" t="s">
        <v>1699</v>
      </c>
      <c r="K26" s="18">
        <f t="shared" si="2"/>
        <v>559</v>
      </c>
      <c r="L26" s="18" t="s">
        <v>1243</v>
      </c>
    </row>
    <row r="27" spans="1:12" ht="17">
      <c r="A27" s="12">
        <v>2</v>
      </c>
      <c r="B27" s="14">
        <v>622223</v>
      </c>
      <c r="C27" s="5"/>
      <c r="D27" s="14">
        <v>22</v>
      </c>
      <c r="E27" s="13" t="s">
        <v>1345</v>
      </c>
      <c r="F27" s="5" t="s">
        <v>15</v>
      </c>
      <c r="G27" s="13"/>
      <c r="H27" s="18" t="s">
        <v>16</v>
      </c>
      <c r="I27" s="18" t="s">
        <v>1344</v>
      </c>
      <c r="J27" s="18" t="s">
        <v>1699</v>
      </c>
      <c r="K27" s="18">
        <f t="shared" si="2"/>
        <v>587</v>
      </c>
      <c r="L27" s="18" t="s">
        <v>1243</v>
      </c>
    </row>
    <row r="28" spans="1:12" ht="17">
      <c r="A28" s="12">
        <v>2</v>
      </c>
      <c r="B28" s="14">
        <v>622257</v>
      </c>
      <c r="C28" s="5"/>
      <c r="D28" s="14">
        <v>24</v>
      </c>
      <c r="E28" s="13" t="s">
        <v>1300</v>
      </c>
      <c r="F28" s="5" t="s">
        <v>15</v>
      </c>
      <c r="G28" s="13"/>
      <c r="H28" s="18" t="s">
        <v>16</v>
      </c>
      <c r="I28" s="18" t="s">
        <v>1344</v>
      </c>
      <c r="J28" s="18" t="s">
        <v>1699</v>
      </c>
      <c r="K28" s="18">
        <f t="shared" si="2"/>
        <v>621</v>
      </c>
      <c r="L28" s="18" t="s">
        <v>1243</v>
      </c>
    </row>
    <row r="29" spans="1:12" ht="17">
      <c r="A29" s="12">
        <v>2</v>
      </c>
      <c r="B29" s="14">
        <v>622285</v>
      </c>
      <c r="C29" s="5"/>
      <c r="D29" s="14">
        <v>24</v>
      </c>
      <c r="E29" s="13" t="s">
        <v>1341</v>
      </c>
      <c r="F29" s="5" t="s">
        <v>15</v>
      </c>
      <c r="G29" s="13"/>
      <c r="H29" s="18" t="s">
        <v>16</v>
      </c>
      <c r="I29" s="18" t="s">
        <v>1344</v>
      </c>
      <c r="J29" s="18" t="s">
        <v>1699</v>
      </c>
      <c r="K29" s="18">
        <f t="shared" si="2"/>
        <v>649</v>
      </c>
      <c r="L29" s="18" t="s">
        <v>1243</v>
      </c>
    </row>
    <row r="30" spans="1:12" ht="17">
      <c r="A30" s="12">
        <v>2</v>
      </c>
      <c r="B30" s="14">
        <v>622313</v>
      </c>
      <c r="C30" s="5"/>
      <c r="D30" s="14">
        <v>24</v>
      </c>
      <c r="E30" s="13" t="s">
        <v>1341</v>
      </c>
      <c r="F30" s="5" t="s">
        <v>15</v>
      </c>
      <c r="G30" s="13"/>
      <c r="H30" s="18" t="s">
        <v>16</v>
      </c>
      <c r="I30" s="18" t="s">
        <v>1344</v>
      </c>
      <c r="J30" s="18" t="s">
        <v>1699</v>
      </c>
      <c r="K30" s="18">
        <f t="shared" si="2"/>
        <v>677</v>
      </c>
      <c r="L30" s="18" t="s">
        <v>1243</v>
      </c>
    </row>
    <row r="31" spans="1:12" ht="17">
      <c r="A31" s="12">
        <v>2</v>
      </c>
      <c r="B31" s="14">
        <v>622361</v>
      </c>
      <c r="C31" s="5"/>
      <c r="D31" s="14">
        <v>24</v>
      </c>
      <c r="E31" s="13" t="s">
        <v>1341</v>
      </c>
      <c r="F31" s="5" t="s">
        <v>15</v>
      </c>
      <c r="G31" s="13"/>
      <c r="H31" s="18" t="s">
        <v>16</v>
      </c>
      <c r="I31" s="18" t="s">
        <v>1344</v>
      </c>
      <c r="J31" s="18" t="s">
        <v>1699</v>
      </c>
      <c r="K31" s="18">
        <f t="shared" si="2"/>
        <v>725</v>
      </c>
      <c r="L31" s="18" t="s">
        <v>1243</v>
      </c>
    </row>
    <row r="32" spans="1:12" ht="17">
      <c r="A32" s="12">
        <v>2</v>
      </c>
      <c r="B32" s="14">
        <v>622413</v>
      </c>
      <c r="C32" s="5"/>
      <c r="D32" s="14">
        <v>45</v>
      </c>
      <c r="E32" s="13" t="s">
        <v>1346</v>
      </c>
      <c r="F32" s="5" t="s">
        <v>15</v>
      </c>
      <c r="G32" s="13"/>
      <c r="H32" s="18" t="s">
        <v>16</v>
      </c>
      <c r="I32" s="18" t="s">
        <v>1344</v>
      </c>
      <c r="J32" s="18" t="s">
        <v>1699</v>
      </c>
      <c r="K32" s="18">
        <f t="shared" si="2"/>
        <v>777</v>
      </c>
      <c r="L32" s="18" t="s">
        <v>1243</v>
      </c>
    </row>
    <row r="33" spans="1:12" ht="17">
      <c r="A33" s="12">
        <v>2</v>
      </c>
      <c r="B33" s="14">
        <v>622483</v>
      </c>
      <c r="C33" s="5"/>
      <c r="D33" s="14">
        <v>24</v>
      </c>
      <c r="E33" s="13" t="s">
        <v>1300</v>
      </c>
      <c r="F33" s="5" t="s">
        <v>15</v>
      </c>
      <c r="G33" s="13"/>
      <c r="H33" s="18" t="s">
        <v>16</v>
      </c>
      <c r="I33" s="18" t="s">
        <v>1344</v>
      </c>
      <c r="J33" s="18" t="s">
        <v>1699</v>
      </c>
      <c r="K33" s="18">
        <f t="shared" si="2"/>
        <v>847</v>
      </c>
      <c r="L33" s="18" t="s">
        <v>1243</v>
      </c>
    </row>
    <row r="34" spans="1:12" ht="17">
      <c r="A34" s="12" t="s">
        <v>47</v>
      </c>
      <c r="B34" s="14">
        <v>621709</v>
      </c>
      <c r="C34" s="5">
        <f t="shared" ref="C34:C53" si="3">622508-(B34+D34)+2</f>
        <v>777</v>
      </c>
      <c r="D34" s="14">
        <v>24</v>
      </c>
      <c r="E34" s="13" t="s">
        <v>807</v>
      </c>
      <c r="F34" s="5" t="s">
        <v>15</v>
      </c>
      <c r="G34" s="13"/>
      <c r="H34" s="18" t="s">
        <v>16</v>
      </c>
      <c r="I34" s="18" t="s">
        <v>1347</v>
      </c>
      <c r="J34" s="18" t="s">
        <v>1699</v>
      </c>
      <c r="K34" s="18">
        <f t="shared" ref="K34:K53" si="4">2320-C34</f>
        <v>1543</v>
      </c>
      <c r="L34" s="18" t="s">
        <v>1207</v>
      </c>
    </row>
    <row r="35" spans="1:12" ht="17">
      <c r="A35" s="12" t="s">
        <v>47</v>
      </c>
      <c r="B35" s="14">
        <v>621758</v>
      </c>
      <c r="C35" s="5">
        <f t="shared" si="3"/>
        <v>728</v>
      </c>
      <c r="D35" s="14">
        <v>24</v>
      </c>
      <c r="E35" s="13" t="s">
        <v>802</v>
      </c>
      <c r="F35" s="5" t="s">
        <v>15</v>
      </c>
      <c r="G35" s="13"/>
      <c r="H35" s="18" t="s">
        <v>16</v>
      </c>
      <c r="I35" s="18" t="s">
        <v>1347</v>
      </c>
      <c r="J35" s="18" t="s">
        <v>1699</v>
      </c>
      <c r="K35" s="18">
        <f t="shared" si="4"/>
        <v>1592</v>
      </c>
      <c r="L35" s="18" t="s">
        <v>1207</v>
      </c>
    </row>
    <row r="36" spans="1:12" ht="17">
      <c r="A36" s="12" t="s">
        <v>47</v>
      </c>
      <c r="B36" s="14">
        <v>621786</v>
      </c>
      <c r="C36" s="5">
        <f t="shared" si="3"/>
        <v>679</v>
      </c>
      <c r="D36" s="14">
        <v>45</v>
      </c>
      <c r="E36" s="13" t="s">
        <v>1348</v>
      </c>
      <c r="F36" s="5" t="s">
        <v>15</v>
      </c>
      <c r="G36" s="13"/>
      <c r="H36" s="18" t="s">
        <v>16</v>
      </c>
      <c r="I36" s="18" t="s">
        <v>1347</v>
      </c>
      <c r="J36" s="18" t="s">
        <v>1699</v>
      </c>
      <c r="K36" s="18">
        <f t="shared" si="4"/>
        <v>1641</v>
      </c>
      <c r="L36" s="18" t="s">
        <v>1207</v>
      </c>
    </row>
    <row r="37" spans="1:12" ht="17">
      <c r="A37" s="12" t="s">
        <v>47</v>
      </c>
      <c r="B37" s="14">
        <v>621849</v>
      </c>
      <c r="C37" s="5">
        <f t="shared" si="3"/>
        <v>637</v>
      </c>
      <c r="D37" s="14">
        <v>24</v>
      </c>
      <c r="E37" s="13" t="s">
        <v>807</v>
      </c>
      <c r="F37" s="5" t="s">
        <v>15</v>
      </c>
      <c r="G37" s="13"/>
      <c r="H37" s="18" t="s">
        <v>16</v>
      </c>
      <c r="I37" s="18" t="s">
        <v>1347</v>
      </c>
      <c r="J37" s="18" t="s">
        <v>1699</v>
      </c>
      <c r="K37" s="18">
        <f t="shared" si="4"/>
        <v>1683</v>
      </c>
      <c r="L37" s="18" t="s">
        <v>1207</v>
      </c>
    </row>
    <row r="38" spans="1:12" ht="17">
      <c r="A38" s="12" t="s">
        <v>47</v>
      </c>
      <c r="B38" s="14">
        <v>621877</v>
      </c>
      <c r="C38" s="5">
        <f t="shared" si="3"/>
        <v>609</v>
      </c>
      <c r="D38" s="14">
        <v>24</v>
      </c>
      <c r="E38" s="13" t="s">
        <v>792</v>
      </c>
      <c r="F38" s="5" t="s">
        <v>15</v>
      </c>
      <c r="G38" s="13"/>
      <c r="H38" s="18" t="s">
        <v>16</v>
      </c>
      <c r="I38" s="18" t="s">
        <v>1347</v>
      </c>
      <c r="J38" s="18" t="s">
        <v>1699</v>
      </c>
      <c r="K38" s="18">
        <f t="shared" si="4"/>
        <v>1711</v>
      </c>
      <c r="L38" s="18" t="s">
        <v>1207</v>
      </c>
    </row>
    <row r="39" spans="1:12" ht="17">
      <c r="A39" s="12" t="s">
        <v>47</v>
      </c>
      <c r="B39" s="14">
        <v>621905</v>
      </c>
      <c r="C39" s="5">
        <f t="shared" si="3"/>
        <v>560</v>
      </c>
      <c r="D39" s="14">
        <v>45</v>
      </c>
      <c r="E39" s="13" t="s">
        <v>1349</v>
      </c>
      <c r="F39" s="5" t="s">
        <v>15</v>
      </c>
      <c r="G39" s="13"/>
      <c r="H39" s="18" t="s">
        <v>16</v>
      </c>
      <c r="I39" s="18" t="s">
        <v>1347</v>
      </c>
      <c r="J39" s="18" t="s">
        <v>1699</v>
      </c>
      <c r="K39" s="18">
        <f t="shared" si="4"/>
        <v>1760</v>
      </c>
      <c r="L39" s="18" t="s">
        <v>1207</v>
      </c>
    </row>
    <row r="40" spans="1:12" ht="17">
      <c r="A40" s="12" t="s">
        <v>47</v>
      </c>
      <c r="B40" s="14">
        <v>621954</v>
      </c>
      <c r="C40" s="5">
        <f t="shared" si="3"/>
        <v>532</v>
      </c>
      <c r="D40" s="14">
        <v>24</v>
      </c>
      <c r="E40" s="13" t="s">
        <v>1300</v>
      </c>
      <c r="F40" s="5" t="s">
        <v>15</v>
      </c>
      <c r="G40" s="13"/>
      <c r="H40" s="18" t="s">
        <v>16</v>
      </c>
      <c r="I40" s="18" t="s">
        <v>1347</v>
      </c>
      <c r="J40" s="18" t="s">
        <v>1699</v>
      </c>
      <c r="K40" s="18">
        <f t="shared" si="4"/>
        <v>1788</v>
      </c>
      <c r="L40" s="18" t="s">
        <v>1207</v>
      </c>
    </row>
    <row r="41" spans="1:12" ht="17">
      <c r="A41" s="12" t="s">
        <v>47</v>
      </c>
      <c r="B41" s="14">
        <v>621982</v>
      </c>
      <c r="C41" s="5">
        <f t="shared" si="3"/>
        <v>504</v>
      </c>
      <c r="D41" s="14">
        <v>24</v>
      </c>
      <c r="E41" s="13" t="s">
        <v>792</v>
      </c>
      <c r="F41" s="5" t="s">
        <v>15</v>
      </c>
      <c r="G41" s="13"/>
      <c r="H41" s="18" t="s">
        <v>16</v>
      </c>
      <c r="I41" s="18" t="s">
        <v>1347</v>
      </c>
      <c r="J41" s="18" t="s">
        <v>1699</v>
      </c>
      <c r="K41" s="18">
        <f t="shared" si="4"/>
        <v>1816</v>
      </c>
      <c r="L41" s="18" t="s">
        <v>1207</v>
      </c>
    </row>
    <row r="42" spans="1:12" ht="17">
      <c r="A42" s="12" t="s">
        <v>47</v>
      </c>
      <c r="B42" s="14">
        <v>622010</v>
      </c>
      <c r="C42" s="5">
        <f t="shared" si="3"/>
        <v>455</v>
      </c>
      <c r="D42" s="14">
        <v>45</v>
      </c>
      <c r="E42" s="13" t="s">
        <v>1350</v>
      </c>
      <c r="F42" s="5" t="s">
        <v>15</v>
      </c>
      <c r="G42" s="13"/>
      <c r="H42" s="18" t="s">
        <v>16</v>
      </c>
      <c r="I42" s="18" t="s">
        <v>1347</v>
      </c>
      <c r="J42" s="18" t="s">
        <v>1699</v>
      </c>
      <c r="K42" s="18">
        <f t="shared" si="4"/>
        <v>1865</v>
      </c>
      <c r="L42" s="18" t="s">
        <v>1207</v>
      </c>
    </row>
    <row r="43" spans="1:12" ht="17">
      <c r="A43" s="12" t="s">
        <v>47</v>
      </c>
      <c r="B43" s="14">
        <v>622080</v>
      </c>
      <c r="C43" s="5">
        <f t="shared" si="3"/>
        <v>406</v>
      </c>
      <c r="D43" s="14">
        <v>24</v>
      </c>
      <c r="E43" s="13" t="s">
        <v>1300</v>
      </c>
      <c r="F43" s="5" t="s">
        <v>15</v>
      </c>
      <c r="G43" s="13"/>
      <c r="H43" s="18" t="s">
        <v>16</v>
      </c>
      <c r="I43" s="18" t="s">
        <v>1347</v>
      </c>
      <c r="J43" s="18" t="s">
        <v>1699</v>
      </c>
      <c r="K43" s="18">
        <f t="shared" si="4"/>
        <v>1914</v>
      </c>
      <c r="L43" s="18" t="s">
        <v>1207</v>
      </c>
    </row>
    <row r="44" spans="1:12" ht="17">
      <c r="A44" s="12" t="s">
        <v>47</v>
      </c>
      <c r="B44" s="14">
        <v>622108</v>
      </c>
      <c r="C44" s="5">
        <f t="shared" si="3"/>
        <v>357</v>
      </c>
      <c r="D44" s="14">
        <v>45</v>
      </c>
      <c r="E44" s="13" t="s">
        <v>1351</v>
      </c>
      <c r="F44" s="5" t="s">
        <v>15</v>
      </c>
      <c r="G44" s="13"/>
      <c r="H44" s="18" t="s">
        <v>16</v>
      </c>
      <c r="I44" s="18" t="s">
        <v>1347</v>
      </c>
      <c r="J44" s="18" t="s">
        <v>1699</v>
      </c>
      <c r="K44" s="18">
        <f t="shared" si="4"/>
        <v>1963</v>
      </c>
      <c r="L44" s="18" t="s">
        <v>1207</v>
      </c>
    </row>
    <row r="45" spans="1:12" ht="17">
      <c r="A45" s="12" t="s">
        <v>47</v>
      </c>
      <c r="B45" s="14">
        <v>622164</v>
      </c>
      <c r="C45" s="5">
        <f t="shared" si="3"/>
        <v>322</v>
      </c>
      <c r="D45" s="14">
        <v>24</v>
      </c>
      <c r="E45" s="13" t="s">
        <v>1300</v>
      </c>
      <c r="F45" s="5" t="s">
        <v>15</v>
      </c>
      <c r="G45" s="13"/>
      <c r="H45" s="18" t="s">
        <v>16</v>
      </c>
      <c r="I45" s="18" t="s">
        <v>1347</v>
      </c>
      <c r="J45" s="18" t="s">
        <v>1699</v>
      </c>
      <c r="K45" s="18">
        <f t="shared" si="4"/>
        <v>1998</v>
      </c>
      <c r="L45" s="18" t="s">
        <v>1207</v>
      </c>
    </row>
    <row r="46" spans="1:12" ht="17">
      <c r="A46" s="12" t="s">
        <v>47</v>
      </c>
      <c r="B46" s="14">
        <v>622207</v>
      </c>
      <c r="C46" s="5">
        <f t="shared" si="3"/>
        <v>258</v>
      </c>
      <c r="D46" s="14">
        <v>45</v>
      </c>
      <c r="E46" s="13" t="s">
        <v>1352</v>
      </c>
      <c r="F46" s="5" t="s">
        <v>15</v>
      </c>
      <c r="G46" s="13"/>
      <c r="H46" s="18" t="s">
        <v>16</v>
      </c>
      <c r="I46" s="18" t="s">
        <v>1347</v>
      </c>
      <c r="J46" s="18" t="s">
        <v>1699</v>
      </c>
      <c r="K46" s="18">
        <f t="shared" si="4"/>
        <v>2062</v>
      </c>
      <c r="L46" s="18" t="s">
        <v>1207</v>
      </c>
    </row>
    <row r="47" spans="1:12" ht="17">
      <c r="A47" s="12" t="s">
        <v>47</v>
      </c>
      <c r="B47" s="14">
        <v>622256</v>
      </c>
      <c r="C47" s="5">
        <f t="shared" si="3"/>
        <v>230</v>
      </c>
      <c r="D47" s="14">
        <v>24</v>
      </c>
      <c r="E47" s="13" t="s">
        <v>1300</v>
      </c>
      <c r="F47" s="5" t="s">
        <v>15</v>
      </c>
      <c r="G47" s="13"/>
      <c r="H47" s="18" t="s">
        <v>16</v>
      </c>
      <c r="I47" s="18" t="s">
        <v>1347</v>
      </c>
      <c r="J47" s="18" t="s">
        <v>1699</v>
      </c>
      <c r="K47" s="18">
        <f t="shared" si="4"/>
        <v>2090</v>
      </c>
      <c r="L47" s="18" t="s">
        <v>1207</v>
      </c>
    </row>
    <row r="48" spans="1:12" ht="17">
      <c r="A48" s="12" t="s">
        <v>47</v>
      </c>
      <c r="B48" s="14">
        <v>622284</v>
      </c>
      <c r="C48" s="5">
        <f t="shared" si="3"/>
        <v>202</v>
      </c>
      <c r="D48" s="14">
        <v>24</v>
      </c>
      <c r="E48" s="13" t="s">
        <v>1341</v>
      </c>
      <c r="F48" s="5" t="s">
        <v>15</v>
      </c>
      <c r="G48" s="13"/>
      <c r="H48" s="18" t="s">
        <v>16</v>
      </c>
      <c r="I48" s="18" t="s">
        <v>1347</v>
      </c>
      <c r="J48" s="18" t="s">
        <v>1699</v>
      </c>
      <c r="K48" s="18">
        <f t="shared" si="4"/>
        <v>2118</v>
      </c>
      <c r="L48" s="18" t="s">
        <v>1207</v>
      </c>
    </row>
    <row r="49" spans="1:12" ht="17">
      <c r="A49" s="12" t="s">
        <v>47</v>
      </c>
      <c r="B49" s="14">
        <v>622312</v>
      </c>
      <c r="C49" s="5">
        <f t="shared" si="3"/>
        <v>153</v>
      </c>
      <c r="D49" s="14">
        <v>45</v>
      </c>
      <c r="E49" s="13" t="s">
        <v>1353</v>
      </c>
      <c r="F49" s="5" t="s">
        <v>15</v>
      </c>
      <c r="G49" s="13"/>
      <c r="H49" s="18" t="s">
        <v>16</v>
      </c>
      <c r="I49" s="18" t="s">
        <v>1347</v>
      </c>
      <c r="J49" s="18" t="s">
        <v>1699</v>
      </c>
      <c r="K49" s="18">
        <f t="shared" si="4"/>
        <v>2167</v>
      </c>
      <c r="L49" s="18" t="s">
        <v>1207</v>
      </c>
    </row>
    <row r="50" spans="1:12" ht="17">
      <c r="A50" s="12" t="s">
        <v>47</v>
      </c>
      <c r="B50" s="14">
        <v>622382</v>
      </c>
      <c r="C50" s="5">
        <f t="shared" si="3"/>
        <v>104</v>
      </c>
      <c r="D50" s="14">
        <v>24</v>
      </c>
      <c r="E50" s="13" t="s">
        <v>1341</v>
      </c>
      <c r="F50" s="5" t="s">
        <v>15</v>
      </c>
      <c r="G50" s="13"/>
      <c r="H50" s="18" t="s">
        <v>16</v>
      </c>
      <c r="I50" s="18" t="s">
        <v>1347</v>
      </c>
      <c r="J50" s="18" t="s">
        <v>1699</v>
      </c>
      <c r="K50" s="18">
        <f t="shared" si="4"/>
        <v>2216</v>
      </c>
      <c r="L50" s="18" t="s">
        <v>1207</v>
      </c>
    </row>
    <row r="51" spans="1:12" ht="17">
      <c r="A51" s="12" t="s">
        <v>47</v>
      </c>
      <c r="B51" s="14">
        <v>622418</v>
      </c>
      <c r="C51" s="5">
        <f t="shared" si="3"/>
        <v>68</v>
      </c>
      <c r="D51" s="14">
        <v>24</v>
      </c>
      <c r="E51" s="13" t="s">
        <v>1300</v>
      </c>
      <c r="F51" s="5" t="s">
        <v>15</v>
      </c>
      <c r="G51" s="13"/>
      <c r="H51" s="18" t="s">
        <v>16</v>
      </c>
      <c r="I51" s="18" t="s">
        <v>1347</v>
      </c>
      <c r="J51" s="18" t="s">
        <v>1699</v>
      </c>
      <c r="K51" s="18">
        <f t="shared" si="4"/>
        <v>2252</v>
      </c>
      <c r="L51" s="18" t="s">
        <v>1207</v>
      </c>
    </row>
    <row r="52" spans="1:12" ht="17">
      <c r="A52" s="12" t="s">
        <v>47</v>
      </c>
      <c r="B52" s="14">
        <v>622454</v>
      </c>
      <c r="C52" s="5">
        <f t="shared" si="3"/>
        <v>32</v>
      </c>
      <c r="D52" s="14">
        <v>24</v>
      </c>
      <c r="E52" s="13" t="s">
        <v>792</v>
      </c>
      <c r="F52" s="5" t="s">
        <v>15</v>
      </c>
      <c r="G52" s="13"/>
      <c r="H52" s="18" t="s">
        <v>16</v>
      </c>
      <c r="I52" s="18" t="s">
        <v>1347</v>
      </c>
      <c r="J52" s="18" t="s">
        <v>1699</v>
      </c>
      <c r="K52" s="18">
        <f t="shared" si="4"/>
        <v>2288</v>
      </c>
      <c r="L52" s="18" t="s">
        <v>1207</v>
      </c>
    </row>
    <row r="53" spans="1:12" ht="17">
      <c r="A53" s="12" t="s">
        <v>47</v>
      </c>
      <c r="B53" s="14">
        <v>622482</v>
      </c>
      <c r="C53" s="5">
        <f t="shared" si="3"/>
        <v>4</v>
      </c>
      <c r="D53" s="14">
        <v>24</v>
      </c>
      <c r="E53" s="13" t="s">
        <v>1341</v>
      </c>
      <c r="F53" s="5" t="s">
        <v>15</v>
      </c>
      <c r="G53" s="13"/>
      <c r="H53" s="18" t="s">
        <v>16</v>
      </c>
      <c r="I53" s="18" t="s">
        <v>1347</v>
      </c>
      <c r="J53" s="18" t="s">
        <v>1699</v>
      </c>
      <c r="K53" s="18">
        <f t="shared" si="4"/>
        <v>2316</v>
      </c>
      <c r="L53" s="18" t="s">
        <v>1207</v>
      </c>
    </row>
    <row r="54" spans="1:12" ht="17">
      <c r="A54" s="12">
        <v>3</v>
      </c>
      <c r="B54" s="14">
        <v>373768</v>
      </c>
      <c r="C54" s="10"/>
      <c r="D54" s="14">
        <v>38</v>
      </c>
      <c r="E54" s="13" t="s">
        <v>1354</v>
      </c>
      <c r="F54" s="13"/>
      <c r="G54" s="13"/>
      <c r="H54" s="18" t="s">
        <v>40</v>
      </c>
      <c r="I54" s="18" t="s">
        <v>1355</v>
      </c>
      <c r="J54" s="18" t="s">
        <v>1699</v>
      </c>
      <c r="K54" s="18">
        <v>0</v>
      </c>
      <c r="L54" s="18" t="s">
        <v>1356</v>
      </c>
    </row>
    <row r="55" spans="1:12" ht="17">
      <c r="A55" s="12">
        <v>3</v>
      </c>
      <c r="B55" s="14">
        <v>659292</v>
      </c>
      <c r="C55" s="10"/>
      <c r="D55" s="14">
        <v>30</v>
      </c>
      <c r="E55" s="13" t="s">
        <v>1357</v>
      </c>
      <c r="F55" s="5" t="s">
        <v>15</v>
      </c>
      <c r="G55" s="13"/>
      <c r="H55" s="18" t="s">
        <v>30</v>
      </c>
      <c r="I55" s="18" t="s">
        <v>1358</v>
      </c>
      <c r="J55" s="18" t="s">
        <v>1698</v>
      </c>
      <c r="K55" s="18">
        <f t="shared" ref="K55:K60" si="5">(659073-B55)</f>
        <v>-219</v>
      </c>
      <c r="L55" s="18" t="s">
        <v>1104</v>
      </c>
    </row>
    <row r="56" spans="1:12" ht="17">
      <c r="A56" s="12">
        <v>3</v>
      </c>
      <c r="B56" s="14">
        <v>659333</v>
      </c>
      <c r="C56" s="10"/>
      <c r="D56" s="14">
        <v>45</v>
      </c>
      <c r="E56" s="13" t="s">
        <v>1359</v>
      </c>
      <c r="F56" s="5" t="s">
        <v>15</v>
      </c>
      <c r="G56" s="13"/>
      <c r="H56" s="18" t="s">
        <v>30</v>
      </c>
      <c r="I56" s="18" t="s">
        <v>1358</v>
      </c>
      <c r="J56" s="18" t="s">
        <v>1698</v>
      </c>
      <c r="K56" s="18">
        <f t="shared" si="5"/>
        <v>-260</v>
      </c>
      <c r="L56" s="18" t="s">
        <v>1104</v>
      </c>
    </row>
    <row r="57" spans="1:12" ht="17">
      <c r="A57" s="12">
        <v>3</v>
      </c>
      <c r="B57" s="14">
        <v>659382</v>
      </c>
      <c r="C57" s="10"/>
      <c r="D57" s="14">
        <v>24</v>
      </c>
      <c r="E57" s="13" t="s">
        <v>794</v>
      </c>
      <c r="F57" s="5" t="s">
        <v>15</v>
      </c>
      <c r="G57" s="13"/>
      <c r="H57" s="18" t="s">
        <v>30</v>
      </c>
      <c r="I57" s="18" t="s">
        <v>1358</v>
      </c>
      <c r="J57" s="18" t="s">
        <v>1698</v>
      </c>
      <c r="K57" s="18">
        <f t="shared" si="5"/>
        <v>-309</v>
      </c>
      <c r="L57" s="18" t="s">
        <v>1104</v>
      </c>
    </row>
    <row r="58" spans="1:12" ht="17">
      <c r="A58" s="12">
        <v>3</v>
      </c>
      <c r="B58" s="14">
        <v>659410</v>
      </c>
      <c r="C58" s="10"/>
      <c r="D58" s="14">
        <v>45</v>
      </c>
      <c r="E58" s="13" t="s">
        <v>1360</v>
      </c>
      <c r="F58" s="5" t="s">
        <v>15</v>
      </c>
      <c r="G58" s="13"/>
      <c r="H58" s="18" t="s">
        <v>30</v>
      </c>
      <c r="I58" s="18" t="s">
        <v>1358</v>
      </c>
      <c r="J58" s="18" t="s">
        <v>1698</v>
      </c>
      <c r="K58" s="18">
        <f t="shared" si="5"/>
        <v>-337</v>
      </c>
      <c r="L58" s="18" t="s">
        <v>1104</v>
      </c>
    </row>
    <row r="59" spans="1:12" ht="17">
      <c r="A59" s="12">
        <v>3</v>
      </c>
      <c r="B59" s="14">
        <v>659459</v>
      </c>
      <c r="C59" s="10"/>
      <c r="D59" s="14">
        <v>24</v>
      </c>
      <c r="E59" s="13" t="s">
        <v>1338</v>
      </c>
      <c r="F59" s="5" t="s">
        <v>15</v>
      </c>
      <c r="G59" s="13"/>
      <c r="H59" s="18" t="s">
        <v>30</v>
      </c>
      <c r="I59" s="18" t="s">
        <v>1358</v>
      </c>
      <c r="J59" s="18" t="s">
        <v>1698</v>
      </c>
      <c r="K59" s="18">
        <f t="shared" si="5"/>
        <v>-386</v>
      </c>
      <c r="L59" s="18" t="s">
        <v>1104</v>
      </c>
    </row>
    <row r="60" spans="1:12" ht="17">
      <c r="A60" s="12">
        <v>3</v>
      </c>
      <c r="B60" s="14">
        <v>659487</v>
      </c>
      <c r="C60" s="10"/>
      <c r="D60" s="14">
        <v>24</v>
      </c>
      <c r="E60" s="13" t="s">
        <v>1341</v>
      </c>
      <c r="F60" s="5" t="s">
        <v>15</v>
      </c>
      <c r="G60" s="13"/>
      <c r="H60" s="18" t="s">
        <v>30</v>
      </c>
      <c r="I60" s="18" t="s">
        <v>1358</v>
      </c>
      <c r="J60" s="18" t="s">
        <v>1698</v>
      </c>
      <c r="K60" s="18">
        <f t="shared" si="5"/>
        <v>-414</v>
      </c>
      <c r="L60" s="18" t="s">
        <v>1104</v>
      </c>
    </row>
    <row r="61" spans="1:12" ht="17">
      <c r="A61" s="12" t="s">
        <v>95</v>
      </c>
      <c r="B61" s="14">
        <v>659438</v>
      </c>
      <c r="C61" s="10">
        <f>659512-(B61+D61)+2</f>
        <v>52</v>
      </c>
      <c r="D61" s="14">
        <v>24</v>
      </c>
      <c r="E61" s="13" t="s">
        <v>802</v>
      </c>
      <c r="F61" s="5" t="s">
        <v>15</v>
      </c>
      <c r="G61" s="13"/>
      <c r="H61" s="18" t="s">
        <v>30</v>
      </c>
      <c r="I61" s="18" t="s">
        <v>1361</v>
      </c>
      <c r="J61" s="18" t="s">
        <v>1698</v>
      </c>
      <c r="K61" s="18">
        <f>C61-239</f>
        <v>-187</v>
      </c>
      <c r="L61" s="18" t="s">
        <v>1104</v>
      </c>
    </row>
    <row r="62" spans="1:12" ht="17">
      <c r="A62" s="12" t="s">
        <v>95</v>
      </c>
      <c r="B62" s="14">
        <v>659487</v>
      </c>
      <c r="C62" s="10">
        <f>659512-(B62+D62)+2</f>
        <v>3</v>
      </c>
      <c r="D62" s="14">
        <v>24</v>
      </c>
      <c r="E62" s="13" t="s">
        <v>802</v>
      </c>
      <c r="F62" s="5" t="s">
        <v>15</v>
      </c>
      <c r="G62" s="13"/>
      <c r="H62" s="18" t="s">
        <v>30</v>
      </c>
      <c r="I62" s="18" t="s">
        <v>1361</v>
      </c>
      <c r="J62" s="18" t="s">
        <v>1698</v>
      </c>
      <c r="K62" s="18">
        <f>C62-239</f>
        <v>-236</v>
      </c>
      <c r="L62" s="18" t="s">
        <v>1104</v>
      </c>
    </row>
    <row r="63" spans="1:12" ht="17">
      <c r="A63" s="12">
        <v>4</v>
      </c>
      <c r="B63" s="14">
        <v>712225</v>
      </c>
      <c r="C63" s="10"/>
      <c r="D63" s="14">
        <v>24</v>
      </c>
      <c r="E63" s="13" t="s">
        <v>1300</v>
      </c>
      <c r="F63" s="5" t="s">
        <v>15</v>
      </c>
      <c r="G63" s="13"/>
      <c r="H63" s="18" t="s">
        <v>30</v>
      </c>
      <c r="I63" s="18" t="s">
        <v>1362</v>
      </c>
      <c r="J63" s="18" t="s">
        <v>1698</v>
      </c>
      <c r="K63" s="18">
        <f>712172-B63</f>
        <v>-53</v>
      </c>
      <c r="L63" s="18" t="s">
        <v>1207</v>
      </c>
    </row>
    <row r="64" spans="1:12" ht="17">
      <c r="A64" s="12">
        <v>4</v>
      </c>
      <c r="B64" s="14">
        <v>712253</v>
      </c>
      <c r="C64" s="10"/>
      <c r="D64" s="14">
        <v>45</v>
      </c>
      <c r="E64" s="13" t="s">
        <v>1363</v>
      </c>
      <c r="F64" s="5" t="s">
        <v>15</v>
      </c>
      <c r="G64" s="13"/>
      <c r="H64" s="18" t="s">
        <v>30</v>
      </c>
      <c r="I64" s="18" t="s">
        <v>1362</v>
      </c>
      <c r="J64" s="18" t="s">
        <v>1698</v>
      </c>
      <c r="K64" s="18">
        <f>712172-B64</f>
        <v>-81</v>
      </c>
      <c r="L64" s="18" t="s">
        <v>1207</v>
      </c>
    </row>
    <row r="65" spans="1:12" ht="17">
      <c r="A65" s="12">
        <v>4</v>
      </c>
      <c r="B65" s="14">
        <v>712302</v>
      </c>
      <c r="C65" s="10"/>
      <c r="D65" s="14">
        <v>24</v>
      </c>
      <c r="E65" s="13" t="s">
        <v>1338</v>
      </c>
      <c r="F65" s="5" t="s">
        <v>15</v>
      </c>
      <c r="G65" s="13"/>
      <c r="H65" s="18" t="s">
        <v>30</v>
      </c>
      <c r="I65" s="18" t="s">
        <v>1362</v>
      </c>
      <c r="J65" s="18" t="s">
        <v>1698</v>
      </c>
      <c r="K65" s="18">
        <f>712172-B65</f>
        <v>-130</v>
      </c>
      <c r="L65" s="18" t="s">
        <v>1207</v>
      </c>
    </row>
    <row r="66" spans="1:12" ht="17">
      <c r="A66" s="12" t="s">
        <v>138</v>
      </c>
      <c r="B66" s="14">
        <v>712096</v>
      </c>
      <c r="C66" s="10">
        <f t="shared" ref="C66:C71" si="6">712327-(B66+D66)+2</f>
        <v>209</v>
      </c>
      <c r="D66" s="14">
        <v>24</v>
      </c>
      <c r="E66" s="13" t="s">
        <v>1300</v>
      </c>
      <c r="F66" s="5" t="s">
        <v>15</v>
      </c>
      <c r="G66" s="13"/>
      <c r="H66" s="18" t="s">
        <v>30</v>
      </c>
      <c r="I66" s="18" t="s">
        <v>1364</v>
      </c>
      <c r="J66" s="18" t="s">
        <v>1698</v>
      </c>
      <c r="K66" s="18">
        <f t="shared" ref="K66:K71" si="7">C66-321</f>
        <v>-112</v>
      </c>
      <c r="L66" s="18" t="s">
        <v>1104</v>
      </c>
    </row>
    <row r="67" spans="1:12" ht="17">
      <c r="A67" s="12" t="s">
        <v>138</v>
      </c>
      <c r="B67" s="14">
        <v>712124</v>
      </c>
      <c r="C67" s="10">
        <f t="shared" si="6"/>
        <v>181</v>
      </c>
      <c r="D67" s="14">
        <v>24</v>
      </c>
      <c r="E67" s="13" t="s">
        <v>794</v>
      </c>
      <c r="F67" s="5" t="s">
        <v>15</v>
      </c>
      <c r="G67" s="13"/>
      <c r="H67" s="18" t="s">
        <v>30</v>
      </c>
      <c r="I67" s="18" t="s">
        <v>1364</v>
      </c>
      <c r="J67" s="18" t="s">
        <v>1698</v>
      </c>
      <c r="K67" s="18">
        <f t="shared" si="7"/>
        <v>-140</v>
      </c>
      <c r="L67" s="18" t="s">
        <v>1104</v>
      </c>
    </row>
    <row r="68" spans="1:12" ht="17">
      <c r="A68" s="12" t="s">
        <v>138</v>
      </c>
      <c r="B68" s="14">
        <v>712172</v>
      </c>
      <c r="C68" s="10">
        <f t="shared" si="6"/>
        <v>133</v>
      </c>
      <c r="D68" s="14">
        <v>24</v>
      </c>
      <c r="E68" s="13" t="s">
        <v>1338</v>
      </c>
      <c r="F68" s="5" t="s">
        <v>15</v>
      </c>
      <c r="G68" s="13"/>
      <c r="H68" s="18" t="s">
        <v>30</v>
      </c>
      <c r="I68" s="18" t="s">
        <v>1364</v>
      </c>
      <c r="J68" s="18" t="s">
        <v>1698</v>
      </c>
      <c r="K68" s="18">
        <f t="shared" si="7"/>
        <v>-188</v>
      </c>
      <c r="L68" s="18" t="s">
        <v>1104</v>
      </c>
    </row>
    <row r="69" spans="1:12" ht="17">
      <c r="A69" s="12" t="s">
        <v>138</v>
      </c>
      <c r="B69" s="14">
        <v>712214</v>
      </c>
      <c r="C69" s="10">
        <f t="shared" si="6"/>
        <v>91</v>
      </c>
      <c r="D69" s="14">
        <v>24</v>
      </c>
      <c r="E69" s="13" t="s">
        <v>1338</v>
      </c>
      <c r="F69" s="5" t="s">
        <v>15</v>
      </c>
      <c r="G69" s="13"/>
      <c r="H69" s="18" t="s">
        <v>30</v>
      </c>
      <c r="I69" s="18" t="s">
        <v>1364</v>
      </c>
      <c r="J69" s="18" t="s">
        <v>1698</v>
      </c>
      <c r="K69" s="18">
        <f t="shared" si="7"/>
        <v>-230</v>
      </c>
      <c r="L69" s="18" t="s">
        <v>1104</v>
      </c>
    </row>
    <row r="70" spans="1:12" ht="17">
      <c r="A70" s="12" t="s">
        <v>138</v>
      </c>
      <c r="B70" s="14">
        <v>712242</v>
      </c>
      <c r="C70" s="10">
        <f t="shared" si="6"/>
        <v>63</v>
      </c>
      <c r="D70" s="14">
        <v>24</v>
      </c>
      <c r="E70" s="13" t="s">
        <v>1300</v>
      </c>
      <c r="F70" s="5" t="s">
        <v>15</v>
      </c>
      <c r="G70" s="13"/>
      <c r="H70" s="18" t="s">
        <v>30</v>
      </c>
      <c r="I70" s="18" t="s">
        <v>1364</v>
      </c>
      <c r="J70" s="18" t="s">
        <v>1698</v>
      </c>
      <c r="K70" s="18">
        <f t="shared" si="7"/>
        <v>-258</v>
      </c>
      <c r="L70" s="18" t="s">
        <v>1104</v>
      </c>
    </row>
    <row r="71" spans="1:12" ht="17">
      <c r="A71" s="12" t="s">
        <v>138</v>
      </c>
      <c r="B71" s="14">
        <v>712292</v>
      </c>
      <c r="C71" s="10">
        <f t="shared" si="6"/>
        <v>13</v>
      </c>
      <c r="D71" s="14">
        <v>24</v>
      </c>
      <c r="E71" s="13" t="s">
        <v>1338</v>
      </c>
      <c r="F71" s="5" t="s">
        <v>15</v>
      </c>
      <c r="G71" s="13"/>
      <c r="H71" s="18" t="s">
        <v>30</v>
      </c>
      <c r="I71" s="18" t="s">
        <v>1364</v>
      </c>
      <c r="J71" s="18" t="s">
        <v>1698</v>
      </c>
      <c r="K71" s="18">
        <f t="shared" si="7"/>
        <v>-308</v>
      </c>
      <c r="L71" s="18" t="s">
        <v>1104</v>
      </c>
    </row>
    <row r="72" spans="1:12" ht="17">
      <c r="A72" s="12" t="s">
        <v>157</v>
      </c>
      <c r="B72" s="14">
        <v>326741</v>
      </c>
      <c r="C72" s="10">
        <f>931174-(B72+D72)+2</f>
        <v>604393</v>
      </c>
      <c r="D72" s="14">
        <v>42</v>
      </c>
      <c r="E72" s="13" t="s">
        <v>1365</v>
      </c>
      <c r="F72" s="13"/>
      <c r="G72" s="13"/>
      <c r="H72" s="18" t="s">
        <v>40</v>
      </c>
      <c r="I72" s="18" t="s">
        <v>1366</v>
      </c>
      <c r="J72" s="18" t="s">
        <v>1698</v>
      </c>
      <c r="K72" s="18">
        <v>0</v>
      </c>
      <c r="L72" s="18" t="s">
        <v>1272</v>
      </c>
    </row>
    <row r="73" spans="1:12" ht="17">
      <c r="A73" s="12" t="s">
        <v>157</v>
      </c>
      <c r="B73" s="14">
        <v>931074</v>
      </c>
      <c r="C73" s="10">
        <f>931174-(B73+D73)+2</f>
        <v>78</v>
      </c>
      <c r="D73" s="14">
        <v>24</v>
      </c>
      <c r="E73" s="13" t="s">
        <v>1341</v>
      </c>
      <c r="F73" s="5" t="s">
        <v>15</v>
      </c>
      <c r="G73" s="13"/>
      <c r="H73" s="18" t="s">
        <v>16</v>
      </c>
      <c r="I73" s="18" t="s">
        <v>1367</v>
      </c>
      <c r="J73" s="18" t="s">
        <v>1699</v>
      </c>
      <c r="K73" s="18">
        <f>880-C73</f>
        <v>802</v>
      </c>
      <c r="L73" s="18" t="s">
        <v>1368</v>
      </c>
    </row>
    <row r="74" spans="1:12" ht="17">
      <c r="A74" s="12" t="s">
        <v>157</v>
      </c>
      <c r="B74" s="14">
        <v>931117</v>
      </c>
      <c r="C74" s="10">
        <f>931174-(B74+D74)+2</f>
        <v>35</v>
      </c>
      <c r="D74" s="14">
        <v>24</v>
      </c>
      <c r="E74" s="13" t="s">
        <v>794</v>
      </c>
      <c r="F74" s="5" t="s">
        <v>15</v>
      </c>
      <c r="G74" s="13"/>
      <c r="H74" s="18" t="s">
        <v>16</v>
      </c>
      <c r="I74" s="18" t="s">
        <v>1367</v>
      </c>
      <c r="J74" s="18" t="s">
        <v>1699</v>
      </c>
      <c r="K74" s="18">
        <f>880-C74</f>
        <v>845</v>
      </c>
      <c r="L74" s="18" t="s">
        <v>1368</v>
      </c>
    </row>
    <row r="75" spans="1:12" ht="17">
      <c r="A75" s="12" t="s">
        <v>157</v>
      </c>
      <c r="B75" s="14">
        <v>931145</v>
      </c>
      <c r="C75" s="10">
        <f>931174-(B75+D75)+2</f>
        <v>6</v>
      </c>
      <c r="D75" s="14">
        <v>25</v>
      </c>
      <c r="E75" s="13" t="s">
        <v>1369</v>
      </c>
      <c r="F75" s="5" t="s">
        <v>15</v>
      </c>
      <c r="G75" s="13"/>
      <c r="H75" s="18" t="s">
        <v>16</v>
      </c>
      <c r="I75" s="18" t="s">
        <v>1367</v>
      </c>
      <c r="J75" s="18" t="s">
        <v>1699</v>
      </c>
      <c r="K75" s="18">
        <f>880-C75</f>
        <v>874</v>
      </c>
      <c r="L75" s="18" t="s">
        <v>1368</v>
      </c>
    </row>
    <row r="76" spans="1:12" ht="17">
      <c r="A76" s="12" t="s">
        <v>207</v>
      </c>
      <c r="B76" s="14">
        <v>809008</v>
      </c>
      <c r="C76" s="10">
        <f>846620-(B76+D76)+2</f>
        <v>37583</v>
      </c>
      <c r="D76" s="14">
        <v>31</v>
      </c>
      <c r="E76" s="13" t="s">
        <v>1370</v>
      </c>
      <c r="F76" s="13"/>
      <c r="G76" s="13"/>
      <c r="H76" s="18" t="s">
        <v>40</v>
      </c>
      <c r="I76" s="18" t="s">
        <v>1371</v>
      </c>
      <c r="J76" s="18" t="s">
        <v>1698</v>
      </c>
      <c r="K76" s="18">
        <v>0</v>
      </c>
      <c r="L76" s="18" t="s">
        <v>1340</v>
      </c>
    </row>
    <row r="77" spans="1:12" ht="17">
      <c r="A77" s="12" t="s">
        <v>207</v>
      </c>
      <c r="B77" s="14">
        <v>843212</v>
      </c>
      <c r="C77" s="10">
        <f>846620-(B77+D77)+2</f>
        <v>3378</v>
      </c>
      <c r="D77" s="14">
        <v>32</v>
      </c>
      <c r="E77" s="13" t="s">
        <v>1372</v>
      </c>
      <c r="F77" s="5"/>
      <c r="G77" s="13"/>
      <c r="H77" s="18" t="s">
        <v>16</v>
      </c>
      <c r="I77" s="18" t="s">
        <v>1373</v>
      </c>
      <c r="J77" s="18" t="s">
        <v>1698</v>
      </c>
      <c r="K77" s="18">
        <f>C77-3188</f>
        <v>190</v>
      </c>
      <c r="L77" s="18" t="s">
        <v>1374</v>
      </c>
    </row>
    <row r="78" spans="1:12" ht="17">
      <c r="A78" s="12" t="s">
        <v>207</v>
      </c>
      <c r="B78" s="14">
        <v>845502</v>
      </c>
      <c r="C78" s="10">
        <f>846620-(B78+D78)+2</f>
        <v>1088</v>
      </c>
      <c r="D78" s="14">
        <v>32</v>
      </c>
      <c r="E78" s="13" t="s">
        <v>1372</v>
      </c>
      <c r="F78" s="5"/>
      <c r="G78" s="13"/>
      <c r="H78" s="18" t="s">
        <v>16</v>
      </c>
      <c r="I78" s="18" t="s">
        <v>1375</v>
      </c>
      <c r="J78" s="18" t="s">
        <v>1698</v>
      </c>
      <c r="K78" s="18">
        <f>C78-862</f>
        <v>226</v>
      </c>
      <c r="L78" s="18" t="s">
        <v>1374</v>
      </c>
    </row>
    <row r="79" spans="1:12">
      <c r="A79" s="12">
        <v>8</v>
      </c>
      <c r="B79" s="22">
        <f>613779+800000</f>
        <v>1413779</v>
      </c>
      <c r="C79" s="10"/>
      <c r="D79" s="22">
        <v>35</v>
      </c>
      <c r="E79" s="23" t="s">
        <v>1376</v>
      </c>
      <c r="F79" s="10" t="s">
        <v>15</v>
      </c>
      <c r="G79" s="23"/>
      <c r="H79" s="18" t="s">
        <v>30</v>
      </c>
      <c r="I79" s="18" t="s">
        <v>1377</v>
      </c>
      <c r="J79" s="18" t="s">
        <v>1698</v>
      </c>
      <c r="K79" s="18">
        <f>(B79-1413641)*-1</f>
        <v>-138</v>
      </c>
      <c r="L79" s="18" t="s">
        <v>1104</v>
      </c>
    </row>
    <row r="80" spans="1:12" ht="17">
      <c r="A80" s="12" t="s">
        <v>234</v>
      </c>
      <c r="B80" s="21">
        <v>1245520</v>
      </c>
      <c r="C80" s="10">
        <f t="shared" ref="C80:C90" si="8">1420537-(B80+D80)+2</f>
        <v>174989</v>
      </c>
      <c r="D80" s="14">
        <v>30</v>
      </c>
      <c r="E80" s="13" t="s">
        <v>1378</v>
      </c>
      <c r="F80" s="13"/>
      <c r="G80" s="13"/>
      <c r="H80" s="18" t="s">
        <v>40</v>
      </c>
      <c r="I80" s="18" t="s">
        <v>1379</v>
      </c>
      <c r="J80" s="18" t="s">
        <v>1698</v>
      </c>
      <c r="K80" s="18">
        <v>0</v>
      </c>
      <c r="L80" s="18" t="s">
        <v>1380</v>
      </c>
    </row>
    <row r="81" spans="1:12" ht="17">
      <c r="A81" s="12" t="s">
        <v>234</v>
      </c>
      <c r="B81" s="21">
        <v>1420178</v>
      </c>
      <c r="C81" s="10">
        <f t="shared" si="8"/>
        <v>337</v>
      </c>
      <c r="D81" s="14">
        <v>24</v>
      </c>
      <c r="E81" s="13" t="s">
        <v>807</v>
      </c>
      <c r="F81" s="5" t="s">
        <v>15</v>
      </c>
      <c r="G81" s="13"/>
      <c r="H81" s="18" t="s">
        <v>16</v>
      </c>
      <c r="I81" s="18" t="s">
        <v>1381</v>
      </c>
      <c r="J81" s="18" t="s">
        <v>1699</v>
      </c>
      <c r="K81" s="18">
        <f t="shared" ref="K81:K90" si="9">537-C81</f>
        <v>200</v>
      </c>
      <c r="L81" s="18" t="s">
        <v>1243</v>
      </c>
    </row>
    <row r="82" spans="1:12" ht="17">
      <c r="A82" s="12" t="s">
        <v>234</v>
      </c>
      <c r="B82" s="21">
        <v>1420206</v>
      </c>
      <c r="C82" s="10">
        <f t="shared" si="8"/>
        <v>309</v>
      </c>
      <c r="D82" s="14">
        <v>24</v>
      </c>
      <c r="E82" s="13" t="s">
        <v>1341</v>
      </c>
      <c r="F82" s="5" t="s">
        <v>15</v>
      </c>
      <c r="G82" s="13"/>
      <c r="H82" s="18" t="s">
        <v>16</v>
      </c>
      <c r="I82" s="18" t="s">
        <v>1381</v>
      </c>
      <c r="J82" s="18" t="s">
        <v>1699</v>
      </c>
      <c r="K82" s="18">
        <f t="shared" si="9"/>
        <v>228</v>
      </c>
      <c r="L82" s="18" t="s">
        <v>1243</v>
      </c>
    </row>
    <row r="83" spans="1:12" ht="17">
      <c r="A83" s="12" t="s">
        <v>234</v>
      </c>
      <c r="B83" s="21">
        <v>1420248</v>
      </c>
      <c r="C83" s="10">
        <f t="shared" si="8"/>
        <v>267</v>
      </c>
      <c r="D83" s="14">
        <v>24</v>
      </c>
      <c r="E83" s="13" t="s">
        <v>1341</v>
      </c>
      <c r="F83" s="5" t="s">
        <v>15</v>
      </c>
      <c r="G83" s="13"/>
      <c r="H83" s="18" t="s">
        <v>16</v>
      </c>
      <c r="I83" s="18" t="s">
        <v>1381</v>
      </c>
      <c r="J83" s="18" t="s">
        <v>1699</v>
      </c>
      <c r="K83" s="18">
        <f t="shared" si="9"/>
        <v>270</v>
      </c>
      <c r="L83" s="18" t="s">
        <v>1243</v>
      </c>
    </row>
    <row r="84" spans="1:12" ht="17">
      <c r="A84" s="12" t="s">
        <v>234</v>
      </c>
      <c r="B84" s="21">
        <v>1420276</v>
      </c>
      <c r="C84" s="10">
        <f t="shared" si="8"/>
        <v>239</v>
      </c>
      <c r="D84" s="14">
        <v>24</v>
      </c>
      <c r="E84" s="13" t="s">
        <v>1338</v>
      </c>
      <c r="F84" s="5" t="s">
        <v>15</v>
      </c>
      <c r="G84" s="13"/>
      <c r="H84" s="18" t="s">
        <v>16</v>
      </c>
      <c r="I84" s="18" t="s">
        <v>1381</v>
      </c>
      <c r="J84" s="18" t="s">
        <v>1699</v>
      </c>
      <c r="K84" s="18">
        <f t="shared" si="9"/>
        <v>298</v>
      </c>
      <c r="L84" s="18" t="s">
        <v>1243</v>
      </c>
    </row>
    <row r="85" spans="1:12" ht="17">
      <c r="A85" s="12" t="s">
        <v>234</v>
      </c>
      <c r="B85" s="21">
        <v>1420318</v>
      </c>
      <c r="C85" s="10">
        <f t="shared" si="8"/>
        <v>197</v>
      </c>
      <c r="D85" s="14">
        <v>24</v>
      </c>
      <c r="E85" s="13" t="s">
        <v>1338</v>
      </c>
      <c r="F85" s="5" t="s">
        <v>15</v>
      </c>
      <c r="G85" s="13"/>
      <c r="H85" s="18" t="s">
        <v>16</v>
      </c>
      <c r="I85" s="18" t="s">
        <v>1381</v>
      </c>
      <c r="J85" s="18" t="s">
        <v>1699</v>
      </c>
      <c r="K85" s="18">
        <f t="shared" si="9"/>
        <v>340</v>
      </c>
      <c r="L85" s="18" t="s">
        <v>1243</v>
      </c>
    </row>
    <row r="86" spans="1:12" ht="17">
      <c r="A86" s="12" t="s">
        <v>234</v>
      </c>
      <c r="B86" s="21">
        <v>1420346</v>
      </c>
      <c r="C86" s="10">
        <f t="shared" si="8"/>
        <v>169</v>
      </c>
      <c r="D86" s="14">
        <v>24</v>
      </c>
      <c r="E86" s="13" t="s">
        <v>1341</v>
      </c>
      <c r="F86" s="5" t="s">
        <v>15</v>
      </c>
      <c r="G86" s="13"/>
      <c r="H86" s="18" t="s">
        <v>16</v>
      </c>
      <c r="I86" s="18" t="s">
        <v>1381</v>
      </c>
      <c r="J86" s="18" t="s">
        <v>1699</v>
      </c>
      <c r="K86" s="18">
        <f t="shared" si="9"/>
        <v>368</v>
      </c>
      <c r="L86" s="18" t="s">
        <v>1243</v>
      </c>
    </row>
    <row r="87" spans="1:12" ht="17">
      <c r="A87" s="12" t="s">
        <v>234</v>
      </c>
      <c r="B87" s="21">
        <v>1420400</v>
      </c>
      <c r="C87" s="10">
        <f t="shared" si="8"/>
        <v>115</v>
      </c>
      <c r="D87" s="14">
        <v>24</v>
      </c>
      <c r="E87" s="13" t="s">
        <v>1338</v>
      </c>
      <c r="F87" s="5" t="s">
        <v>15</v>
      </c>
      <c r="G87" s="13"/>
      <c r="H87" s="18" t="s">
        <v>16</v>
      </c>
      <c r="I87" s="18" t="s">
        <v>1381</v>
      </c>
      <c r="J87" s="18" t="s">
        <v>1699</v>
      </c>
      <c r="K87" s="18">
        <f t="shared" si="9"/>
        <v>422</v>
      </c>
      <c r="L87" s="18" t="s">
        <v>1243</v>
      </c>
    </row>
    <row r="88" spans="1:12" ht="17">
      <c r="A88" s="12" t="s">
        <v>234</v>
      </c>
      <c r="B88" s="21">
        <v>1420428</v>
      </c>
      <c r="C88" s="10">
        <f t="shared" si="8"/>
        <v>87</v>
      </c>
      <c r="D88" s="14">
        <v>24</v>
      </c>
      <c r="E88" s="13" t="s">
        <v>1341</v>
      </c>
      <c r="F88" s="5" t="s">
        <v>15</v>
      </c>
      <c r="G88" s="13"/>
      <c r="H88" s="18" t="s">
        <v>16</v>
      </c>
      <c r="I88" s="18" t="s">
        <v>1381</v>
      </c>
      <c r="J88" s="18" t="s">
        <v>1699</v>
      </c>
      <c r="K88" s="18">
        <f t="shared" si="9"/>
        <v>450</v>
      </c>
      <c r="L88" s="18" t="s">
        <v>1243</v>
      </c>
    </row>
    <row r="89" spans="1:12" ht="17">
      <c r="A89" s="12" t="s">
        <v>234</v>
      </c>
      <c r="B89" s="21">
        <v>1420456</v>
      </c>
      <c r="C89" s="10">
        <f t="shared" si="8"/>
        <v>59</v>
      </c>
      <c r="D89" s="14">
        <v>24</v>
      </c>
      <c r="E89" s="13" t="s">
        <v>802</v>
      </c>
      <c r="F89" s="5" t="s">
        <v>15</v>
      </c>
      <c r="G89" s="13"/>
      <c r="H89" s="18" t="s">
        <v>16</v>
      </c>
      <c r="I89" s="18" t="s">
        <v>1381</v>
      </c>
      <c r="J89" s="18" t="s">
        <v>1699</v>
      </c>
      <c r="K89" s="18">
        <f t="shared" si="9"/>
        <v>478</v>
      </c>
      <c r="L89" s="18" t="s">
        <v>1243</v>
      </c>
    </row>
    <row r="90" spans="1:12" ht="17">
      <c r="A90" s="12" t="s">
        <v>234</v>
      </c>
      <c r="B90" s="21">
        <v>1420491</v>
      </c>
      <c r="C90" s="10">
        <f t="shared" si="8"/>
        <v>24</v>
      </c>
      <c r="D90" s="14">
        <v>24</v>
      </c>
      <c r="E90" s="13" t="s">
        <v>1341</v>
      </c>
      <c r="F90" s="5" t="s">
        <v>15</v>
      </c>
      <c r="G90" s="13"/>
      <c r="H90" s="18" t="s">
        <v>16</v>
      </c>
      <c r="I90" s="18" t="s">
        <v>1381</v>
      </c>
      <c r="J90" s="18" t="s">
        <v>1699</v>
      </c>
      <c r="K90" s="18">
        <f t="shared" si="9"/>
        <v>513</v>
      </c>
      <c r="L90" s="18" t="s">
        <v>1243</v>
      </c>
    </row>
    <row r="91" spans="1:12" ht="17">
      <c r="A91" s="12">
        <v>9</v>
      </c>
      <c r="B91" s="21">
        <v>1375612</v>
      </c>
      <c r="C91" s="10"/>
      <c r="D91" s="14">
        <v>27</v>
      </c>
      <c r="E91" s="13" t="s">
        <v>1382</v>
      </c>
      <c r="F91" s="13"/>
      <c r="G91" s="13"/>
      <c r="H91" s="18" t="s">
        <v>40</v>
      </c>
      <c r="I91" s="18" t="s">
        <v>1383</v>
      </c>
      <c r="J91" s="18" t="s">
        <v>1698</v>
      </c>
      <c r="K91" s="18">
        <v>0</v>
      </c>
      <c r="L91" s="18" t="s">
        <v>1384</v>
      </c>
    </row>
    <row r="92" spans="1:12" ht="17">
      <c r="A92" s="12">
        <v>9</v>
      </c>
      <c r="B92" s="21">
        <v>1558019</v>
      </c>
      <c r="C92" s="10"/>
      <c r="D92" s="14">
        <v>39</v>
      </c>
      <c r="E92" s="13" t="s">
        <v>1385</v>
      </c>
      <c r="F92" s="13"/>
      <c r="G92" s="13"/>
      <c r="H92" s="18" t="s">
        <v>40</v>
      </c>
      <c r="I92" s="18" t="s">
        <v>1386</v>
      </c>
      <c r="J92" s="18" t="s">
        <v>1699</v>
      </c>
      <c r="K92" s="18">
        <v>0</v>
      </c>
      <c r="L92" s="18" t="s">
        <v>1387</v>
      </c>
    </row>
    <row r="93" spans="1:12" ht="17">
      <c r="A93" s="12">
        <v>9</v>
      </c>
      <c r="B93" s="21">
        <v>1631016</v>
      </c>
      <c r="C93" s="10"/>
      <c r="D93" s="14">
        <v>32</v>
      </c>
      <c r="E93" s="13" t="s">
        <v>1372</v>
      </c>
      <c r="F93" s="13"/>
      <c r="G93" s="13"/>
      <c r="H93" s="18" t="s">
        <v>16</v>
      </c>
      <c r="I93" s="18" t="s">
        <v>1388</v>
      </c>
      <c r="J93" s="18" t="s">
        <v>1698</v>
      </c>
      <c r="K93" s="18">
        <f>1631196-B93</f>
        <v>180</v>
      </c>
      <c r="L93" s="18" t="s">
        <v>1374</v>
      </c>
    </row>
    <row r="94" spans="1:12" ht="17">
      <c r="A94" s="12">
        <v>9</v>
      </c>
      <c r="B94" s="21">
        <v>1633265</v>
      </c>
      <c r="C94" s="10"/>
      <c r="D94" s="14">
        <v>32</v>
      </c>
      <c r="E94" s="13" t="s">
        <v>1372</v>
      </c>
      <c r="F94" s="13"/>
      <c r="G94" s="13"/>
      <c r="H94" s="18" t="s">
        <v>30</v>
      </c>
      <c r="I94" s="18" t="s">
        <v>1388</v>
      </c>
      <c r="J94" s="18" t="s">
        <v>1698</v>
      </c>
      <c r="K94" s="18">
        <f t="shared" ref="K94:K99" si="10">1631982-B94</f>
        <v>-1283</v>
      </c>
      <c r="L94" s="18" t="s">
        <v>1374</v>
      </c>
    </row>
    <row r="95" spans="1:12" ht="17">
      <c r="A95" s="12">
        <v>9</v>
      </c>
      <c r="B95" s="21">
        <v>1633377</v>
      </c>
      <c r="C95" s="10"/>
      <c r="D95" s="14">
        <v>31</v>
      </c>
      <c r="E95" s="13" t="s">
        <v>1389</v>
      </c>
      <c r="F95" s="5" t="s">
        <v>15</v>
      </c>
      <c r="G95" s="13"/>
      <c r="H95" s="18" t="s">
        <v>30</v>
      </c>
      <c r="I95" s="18" t="s">
        <v>1388</v>
      </c>
      <c r="J95" s="18" t="s">
        <v>1698</v>
      </c>
      <c r="K95" s="18">
        <f t="shared" si="10"/>
        <v>-1395</v>
      </c>
      <c r="L95" s="18" t="s">
        <v>1374</v>
      </c>
    </row>
    <row r="96" spans="1:12" ht="17">
      <c r="A96" s="12">
        <v>9</v>
      </c>
      <c r="B96" s="21">
        <v>1633412</v>
      </c>
      <c r="C96" s="10"/>
      <c r="D96" s="14">
        <v>45</v>
      </c>
      <c r="E96" s="13" t="s">
        <v>1390</v>
      </c>
      <c r="F96" s="5" t="s">
        <v>15</v>
      </c>
      <c r="G96" s="13"/>
      <c r="H96" s="18" t="s">
        <v>30</v>
      </c>
      <c r="I96" s="18" t="s">
        <v>1388</v>
      </c>
      <c r="J96" s="18" t="s">
        <v>1698</v>
      </c>
      <c r="K96" s="18">
        <f t="shared" si="10"/>
        <v>-1430</v>
      </c>
      <c r="L96" s="18" t="s">
        <v>1374</v>
      </c>
    </row>
    <row r="97" spans="1:12" ht="17">
      <c r="A97" s="12">
        <v>9</v>
      </c>
      <c r="B97" s="21">
        <v>1633482</v>
      </c>
      <c r="C97" s="10"/>
      <c r="D97" s="14">
        <v>45</v>
      </c>
      <c r="E97" s="13" t="s">
        <v>1390</v>
      </c>
      <c r="F97" s="5" t="s">
        <v>15</v>
      </c>
      <c r="G97" s="13"/>
      <c r="H97" s="18" t="s">
        <v>30</v>
      </c>
      <c r="I97" s="18" t="s">
        <v>1388</v>
      </c>
      <c r="J97" s="18" t="s">
        <v>1698</v>
      </c>
      <c r="K97" s="18">
        <f t="shared" si="10"/>
        <v>-1500</v>
      </c>
      <c r="L97" s="18" t="s">
        <v>1374</v>
      </c>
    </row>
    <row r="98" spans="1:12" ht="17">
      <c r="A98" s="12">
        <v>9</v>
      </c>
      <c r="B98" s="21">
        <v>1633531</v>
      </c>
      <c r="C98" s="10"/>
      <c r="D98" s="14">
        <v>24</v>
      </c>
      <c r="E98" s="13" t="s">
        <v>802</v>
      </c>
      <c r="F98" s="5" t="s">
        <v>15</v>
      </c>
      <c r="G98" s="13"/>
      <c r="H98" s="18" t="s">
        <v>30</v>
      </c>
      <c r="I98" s="18" t="s">
        <v>1388</v>
      </c>
      <c r="J98" s="18" t="s">
        <v>1698</v>
      </c>
      <c r="K98" s="18">
        <f t="shared" si="10"/>
        <v>-1549</v>
      </c>
      <c r="L98" s="18" t="s">
        <v>1374</v>
      </c>
    </row>
    <row r="99" spans="1:12" ht="17">
      <c r="A99" s="12">
        <v>9</v>
      </c>
      <c r="B99" s="21">
        <v>1633559</v>
      </c>
      <c r="C99" s="10"/>
      <c r="D99" s="14">
        <v>25</v>
      </c>
      <c r="E99" s="13" t="s">
        <v>1391</v>
      </c>
      <c r="F99" s="5" t="s">
        <v>15</v>
      </c>
      <c r="G99" s="13"/>
      <c r="H99" s="18" t="s">
        <v>30</v>
      </c>
      <c r="I99" s="18" t="s">
        <v>1388</v>
      </c>
      <c r="J99" s="18" t="s">
        <v>1698</v>
      </c>
      <c r="K99" s="18">
        <f t="shared" si="10"/>
        <v>-1577</v>
      </c>
      <c r="L99" s="18" t="s">
        <v>1374</v>
      </c>
    </row>
    <row r="100" spans="1:12" ht="17">
      <c r="A100" s="12" t="s">
        <v>254</v>
      </c>
      <c r="B100" s="21">
        <v>1500793</v>
      </c>
      <c r="C100" s="10">
        <f>1633586-(B100+D100)+2</f>
        <v>132761</v>
      </c>
      <c r="D100" s="14">
        <v>34</v>
      </c>
      <c r="E100" s="13" t="s">
        <v>1392</v>
      </c>
      <c r="F100" s="13"/>
      <c r="G100" s="13"/>
      <c r="H100" s="18" t="s">
        <v>40</v>
      </c>
      <c r="I100" s="18" t="s">
        <v>1393</v>
      </c>
      <c r="J100" s="18" t="s">
        <v>1699</v>
      </c>
      <c r="K100" s="18">
        <v>0</v>
      </c>
      <c r="L100" s="18" t="s">
        <v>1394</v>
      </c>
    </row>
    <row r="101" spans="1:12" ht="17">
      <c r="A101" s="12">
        <v>10</v>
      </c>
      <c r="B101" s="14">
        <v>557447</v>
      </c>
      <c r="C101" s="10"/>
      <c r="D101" s="14">
        <v>15</v>
      </c>
      <c r="E101" s="13" t="s">
        <v>521</v>
      </c>
      <c r="F101" s="13"/>
      <c r="G101" s="13"/>
      <c r="H101" s="18" t="s">
        <v>16</v>
      </c>
      <c r="I101" s="18" t="s">
        <v>1395</v>
      </c>
      <c r="J101" s="18" t="s">
        <v>1698</v>
      </c>
      <c r="K101" s="18">
        <f>557718-B101</f>
        <v>271</v>
      </c>
      <c r="L101" s="18" t="s">
        <v>1396</v>
      </c>
    </row>
    <row r="102" spans="1:12" ht="17">
      <c r="A102" s="12" t="s">
        <v>272</v>
      </c>
      <c r="B102" s="14">
        <v>617868</v>
      </c>
      <c r="C102" s="10">
        <f t="shared" ref="C102:C112" si="11">1640193-(B102+D102)+2</f>
        <v>1022303</v>
      </c>
      <c r="D102" s="14">
        <v>24</v>
      </c>
      <c r="E102" s="13" t="s">
        <v>1397</v>
      </c>
      <c r="F102" s="13"/>
      <c r="G102" s="13"/>
      <c r="H102" s="18" t="s">
        <v>40</v>
      </c>
      <c r="I102" s="18" t="s">
        <v>1398</v>
      </c>
      <c r="J102" s="18" t="s">
        <v>1699</v>
      </c>
      <c r="K102" s="18">
        <v>0</v>
      </c>
      <c r="L102" s="18" t="s">
        <v>1399</v>
      </c>
    </row>
    <row r="103" spans="1:12" ht="17">
      <c r="A103" s="12" t="s">
        <v>272</v>
      </c>
      <c r="B103" s="21">
        <v>1639823</v>
      </c>
      <c r="C103" s="10">
        <f t="shared" si="11"/>
        <v>348</v>
      </c>
      <c r="D103" s="14">
        <v>24</v>
      </c>
      <c r="E103" s="13" t="s">
        <v>807</v>
      </c>
      <c r="F103" s="5" t="s">
        <v>15</v>
      </c>
      <c r="G103" s="13"/>
      <c r="H103" s="18" t="s">
        <v>16</v>
      </c>
      <c r="I103" s="18" t="s">
        <v>1400</v>
      </c>
      <c r="J103" s="18" t="s">
        <v>1699</v>
      </c>
      <c r="K103" s="18">
        <f t="shared" ref="K103:K112" si="12">1847-C103</f>
        <v>1499</v>
      </c>
      <c r="L103" s="18" t="s">
        <v>1243</v>
      </c>
    </row>
    <row r="104" spans="1:12" ht="17">
      <c r="A104" s="12" t="s">
        <v>272</v>
      </c>
      <c r="B104" s="21">
        <v>1639851</v>
      </c>
      <c r="C104" s="10">
        <f t="shared" si="11"/>
        <v>320</v>
      </c>
      <c r="D104" s="14">
        <v>24</v>
      </c>
      <c r="E104" s="13" t="s">
        <v>794</v>
      </c>
      <c r="F104" s="5" t="s">
        <v>15</v>
      </c>
      <c r="G104" s="13"/>
      <c r="H104" s="18" t="s">
        <v>16</v>
      </c>
      <c r="I104" s="18" t="s">
        <v>1400</v>
      </c>
      <c r="J104" s="18" t="s">
        <v>1699</v>
      </c>
      <c r="K104" s="18">
        <f t="shared" si="12"/>
        <v>1527</v>
      </c>
      <c r="L104" s="18" t="s">
        <v>1243</v>
      </c>
    </row>
    <row r="105" spans="1:12" ht="17">
      <c r="A105" s="12" t="s">
        <v>272</v>
      </c>
      <c r="B105" s="21">
        <v>1639893</v>
      </c>
      <c r="C105" s="10">
        <f t="shared" si="11"/>
        <v>278</v>
      </c>
      <c r="D105" s="14">
        <v>24</v>
      </c>
      <c r="E105" s="13" t="s">
        <v>802</v>
      </c>
      <c r="F105" s="5" t="s">
        <v>15</v>
      </c>
      <c r="G105" s="13"/>
      <c r="H105" s="18" t="s">
        <v>16</v>
      </c>
      <c r="I105" s="18" t="s">
        <v>1400</v>
      </c>
      <c r="J105" s="18" t="s">
        <v>1699</v>
      </c>
      <c r="K105" s="18">
        <f t="shared" si="12"/>
        <v>1569</v>
      </c>
      <c r="L105" s="18" t="s">
        <v>1243</v>
      </c>
    </row>
    <row r="106" spans="1:12" ht="17">
      <c r="A106" s="12" t="s">
        <v>272</v>
      </c>
      <c r="B106" s="21">
        <v>1639921</v>
      </c>
      <c r="C106" s="10">
        <f t="shared" si="11"/>
        <v>250</v>
      </c>
      <c r="D106" s="14">
        <v>24</v>
      </c>
      <c r="E106" s="13" t="s">
        <v>1341</v>
      </c>
      <c r="F106" s="5" t="s">
        <v>15</v>
      </c>
      <c r="G106" s="13"/>
      <c r="H106" s="18" t="s">
        <v>16</v>
      </c>
      <c r="I106" s="18" t="s">
        <v>1400</v>
      </c>
      <c r="J106" s="18" t="s">
        <v>1699</v>
      </c>
      <c r="K106" s="18">
        <f t="shared" si="12"/>
        <v>1597</v>
      </c>
      <c r="L106" s="18" t="s">
        <v>1243</v>
      </c>
    </row>
    <row r="107" spans="1:12" ht="17">
      <c r="A107" s="12" t="s">
        <v>272</v>
      </c>
      <c r="B107" s="21">
        <v>1639956</v>
      </c>
      <c r="C107" s="10">
        <f t="shared" si="11"/>
        <v>215</v>
      </c>
      <c r="D107" s="14">
        <v>24</v>
      </c>
      <c r="E107" s="13" t="s">
        <v>1341</v>
      </c>
      <c r="F107" s="5" t="s">
        <v>15</v>
      </c>
      <c r="G107" s="13"/>
      <c r="H107" s="18" t="s">
        <v>16</v>
      </c>
      <c r="I107" s="18" t="s">
        <v>1400</v>
      </c>
      <c r="J107" s="18" t="s">
        <v>1699</v>
      </c>
      <c r="K107" s="18">
        <f t="shared" si="12"/>
        <v>1632</v>
      </c>
      <c r="L107" s="18" t="s">
        <v>1243</v>
      </c>
    </row>
    <row r="108" spans="1:12" ht="17">
      <c r="A108" s="12" t="s">
        <v>272</v>
      </c>
      <c r="B108" s="21">
        <v>1639999</v>
      </c>
      <c r="C108" s="10">
        <f t="shared" si="11"/>
        <v>151</v>
      </c>
      <c r="D108" s="14">
        <v>45</v>
      </c>
      <c r="E108" s="13" t="s">
        <v>1401</v>
      </c>
      <c r="F108" s="5" t="s">
        <v>15</v>
      </c>
      <c r="G108" s="13"/>
      <c r="H108" s="18" t="s">
        <v>16</v>
      </c>
      <c r="I108" s="18" t="s">
        <v>1400</v>
      </c>
      <c r="J108" s="18" t="s">
        <v>1699</v>
      </c>
      <c r="K108" s="18">
        <f t="shared" si="12"/>
        <v>1696</v>
      </c>
      <c r="L108" s="18" t="s">
        <v>1243</v>
      </c>
    </row>
    <row r="109" spans="1:12" ht="17">
      <c r="A109" s="12" t="s">
        <v>272</v>
      </c>
      <c r="B109" s="21">
        <v>1640063</v>
      </c>
      <c r="C109" s="10">
        <f t="shared" si="11"/>
        <v>108</v>
      </c>
      <c r="D109" s="14">
        <v>24</v>
      </c>
      <c r="E109" s="13" t="s">
        <v>1300</v>
      </c>
      <c r="F109" s="5" t="s">
        <v>15</v>
      </c>
      <c r="G109" s="13"/>
      <c r="H109" s="18" t="s">
        <v>16</v>
      </c>
      <c r="I109" s="18" t="s">
        <v>1400</v>
      </c>
      <c r="J109" s="18" t="s">
        <v>1699</v>
      </c>
      <c r="K109" s="18">
        <f t="shared" si="12"/>
        <v>1739</v>
      </c>
      <c r="L109" s="18" t="s">
        <v>1243</v>
      </c>
    </row>
    <row r="110" spans="1:12" ht="17">
      <c r="A110" s="12" t="s">
        <v>272</v>
      </c>
      <c r="B110" s="21">
        <v>1640113</v>
      </c>
      <c r="C110" s="10">
        <f t="shared" si="11"/>
        <v>58</v>
      </c>
      <c r="D110" s="14">
        <v>24</v>
      </c>
      <c r="E110" s="13" t="s">
        <v>1338</v>
      </c>
      <c r="F110" s="5" t="s">
        <v>15</v>
      </c>
      <c r="G110" s="13"/>
      <c r="H110" s="18" t="s">
        <v>16</v>
      </c>
      <c r="I110" s="18" t="s">
        <v>1400</v>
      </c>
      <c r="J110" s="18" t="s">
        <v>1699</v>
      </c>
      <c r="K110" s="18">
        <f t="shared" si="12"/>
        <v>1789</v>
      </c>
      <c r="L110" s="18" t="s">
        <v>1243</v>
      </c>
    </row>
    <row r="111" spans="1:12" ht="17">
      <c r="A111" s="12" t="s">
        <v>272</v>
      </c>
      <c r="B111" s="21">
        <v>1640141</v>
      </c>
      <c r="C111" s="10">
        <f t="shared" si="11"/>
        <v>30</v>
      </c>
      <c r="D111" s="14">
        <v>24</v>
      </c>
      <c r="E111" s="13" t="s">
        <v>802</v>
      </c>
      <c r="F111" s="5" t="s">
        <v>15</v>
      </c>
      <c r="G111" s="13"/>
      <c r="H111" s="18" t="s">
        <v>16</v>
      </c>
      <c r="I111" s="18" t="s">
        <v>1400</v>
      </c>
      <c r="J111" s="18" t="s">
        <v>1699</v>
      </c>
      <c r="K111" s="18">
        <f t="shared" si="12"/>
        <v>1817</v>
      </c>
      <c r="L111" s="18" t="s">
        <v>1243</v>
      </c>
    </row>
    <row r="112" spans="1:12" ht="17">
      <c r="A112" s="12" t="s">
        <v>272</v>
      </c>
      <c r="B112" s="21">
        <v>1640169</v>
      </c>
      <c r="C112" s="10">
        <f t="shared" si="11"/>
        <v>2</v>
      </c>
      <c r="D112" s="14">
        <v>24</v>
      </c>
      <c r="E112" s="13" t="s">
        <v>1341</v>
      </c>
      <c r="F112" s="5" t="s">
        <v>15</v>
      </c>
      <c r="G112" s="13"/>
      <c r="H112" s="18" t="s">
        <v>16</v>
      </c>
      <c r="I112" s="18" t="s">
        <v>1400</v>
      </c>
      <c r="J112" s="18" t="s">
        <v>1699</v>
      </c>
      <c r="K112" s="18">
        <f t="shared" si="12"/>
        <v>1845</v>
      </c>
      <c r="L112" s="18" t="s">
        <v>1243</v>
      </c>
    </row>
    <row r="113" spans="1:12" ht="17">
      <c r="A113" s="12">
        <v>11</v>
      </c>
      <c r="B113" s="21">
        <v>1678552</v>
      </c>
      <c r="C113" s="10"/>
      <c r="D113" s="14">
        <v>14</v>
      </c>
      <c r="E113" s="13" t="s">
        <v>422</v>
      </c>
      <c r="F113" s="13"/>
      <c r="G113" s="13"/>
      <c r="H113" s="18" t="s">
        <v>40</v>
      </c>
      <c r="I113" s="18" t="s">
        <v>1402</v>
      </c>
      <c r="J113" s="18" t="s">
        <v>1698</v>
      </c>
      <c r="K113" s="18">
        <v>0</v>
      </c>
      <c r="L113" s="18" t="s">
        <v>213</v>
      </c>
    </row>
    <row r="114" spans="1:12" ht="17">
      <c r="A114" s="12">
        <v>11</v>
      </c>
      <c r="B114" s="21">
        <v>1762148</v>
      </c>
      <c r="C114" s="10"/>
      <c r="D114" s="14">
        <v>45</v>
      </c>
      <c r="E114" s="13" t="s">
        <v>1346</v>
      </c>
      <c r="F114" s="5" t="s">
        <v>15</v>
      </c>
      <c r="G114" s="13"/>
      <c r="H114" s="18" t="s">
        <v>30</v>
      </c>
      <c r="I114" s="18" t="s">
        <v>1403</v>
      </c>
      <c r="J114" s="18" t="s">
        <v>1698</v>
      </c>
      <c r="K114" s="18">
        <f t="shared" ref="K114:K127" si="13">1761565-B114</f>
        <v>-583</v>
      </c>
      <c r="L114" s="18" t="s">
        <v>1340</v>
      </c>
    </row>
    <row r="115" spans="1:12" ht="17">
      <c r="A115" s="12">
        <v>11</v>
      </c>
      <c r="B115" s="21">
        <v>1762218</v>
      </c>
      <c r="C115" s="10"/>
      <c r="D115" s="14">
        <v>24</v>
      </c>
      <c r="E115" s="13" t="s">
        <v>792</v>
      </c>
      <c r="F115" s="5" t="s">
        <v>15</v>
      </c>
      <c r="G115" s="13"/>
      <c r="H115" s="18" t="s">
        <v>30</v>
      </c>
      <c r="I115" s="18" t="s">
        <v>1403</v>
      </c>
      <c r="J115" s="18" t="s">
        <v>1698</v>
      </c>
      <c r="K115" s="18">
        <f t="shared" si="13"/>
        <v>-653</v>
      </c>
      <c r="L115" s="18" t="s">
        <v>1340</v>
      </c>
    </row>
    <row r="116" spans="1:12" ht="17">
      <c r="A116" s="12">
        <v>11</v>
      </c>
      <c r="B116" s="21">
        <v>1762246</v>
      </c>
      <c r="C116" s="10"/>
      <c r="D116" s="14">
        <v>24</v>
      </c>
      <c r="E116" s="13" t="s">
        <v>1341</v>
      </c>
      <c r="F116" s="5" t="s">
        <v>15</v>
      </c>
      <c r="G116" s="13"/>
      <c r="H116" s="18" t="s">
        <v>30</v>
      </c>
      <c r="I116" s="18" t="s">
        <v>1403</v>
      </c>
      <c r="J116" s="18" t="s">
        <v>1698</v>
      </c>
      <c r="K116" s="18">
        <f t="shared" si="13"/>
        <v>-681</v>
      </c>
      <c r="L116" s="18" t="s">
        <v>1340</v>
      </c>
    </row>
    <row r="117" spans="1:12" ht="17">
      <c r="A117" s="12">
        <v>11</v>
      </c>
      <c r="B117" s="21">
        <v>1762274</v>
      </c>
      <c r="C117" s="10"/>
      <c r="D117" s="14">
        <v>24</v>
      </c>
      <c r="E117" s="13" t="s">
        <v>1341</v>
      </c>
      <c r="F117" s="5" t="s">
        <v>15</v>
      </c>
      <c r="G117" s="13"/>
      <c r="H117" s="18" t="s">
        <v>30</v>
      </c>
      <c r="I117" s="18" t="s">
        <v>1403</v>
      </c>
      <c r="J117" s="18" t="s">
        <v>1698</v>
      </c>
      <c r="K117" s="18">
        <f t="shared" si="13"/>
        <v>-709</v>
      </c>
      <c r="L117" s="18" t="s">
        <v>1340</v>
      </c>
    </row>
    <row r="118" spans="1:12" ht="17">
      <c r="A118" s="12">
        <v>11</v>
      </c>
      <c r="B118" s="21">
        <v>1762302</v>
      </c>
      <c r="C118" s="10"/>
      <c r="D118" s="14">
        <v>24</v>
      </c>
      <c r="E118" s="13" t="s">
        <v>1338</v>
      </c>
      <c r="F118" s="5" t="s">
        <v>15</v>
      </c>
      <c r="G118" s="13"/>
      <c r="H118" s="18" t="s">
        <v>30</v>
      </c>
      <c r="I118" s="18" t="s">
        <v>1403</v>
      </c>
      <c r="J118" s="18" t="s">
        <v>1698</v>
      </c>
      <c r="K118" s="18">
        <f t="shared" si="13"/>
        <v>-737</v>
      </c>
      <c r="L118" s="18" t="s">
        <v>1340</v>
      </c>
    </row>
    <row r="119" spans="1:12" ht="17">
      <c r="A119" s="12">
        <v>11</v>
      </c>
      <c r="B119" s="21">
        <v>1762351</v>
      </c>
      <c r="C119" s="10"/>
      <c r="D119" s="14">
        <v>24</v>
      </c>
      <c r="E119" s="13" t="s">
        <v>1338</v>
      </c>
      <c r="F119" s="5" t="s">
        <v>15</v>
      </c>
      <c r="G119" s="13"/>
      <c r="H119" s="18" t="s">
        <v>30</v>
      </c>
      <c r="I119" s="18" t="s">
        <v>1403</v>
      </c>
      <c r="J119" s="18" t="s">
        <v>1698</v>
      </c>
      <c r="K119" s="18">
        <f t="shared" si="13"/>
        <v>-786</v>
      </c>
      <c r="L119" s="18" t="s">
        <v>1340</v>
      </c>
    </row>
    <row r="120" spans="1:12" ht="17">
      <c r="A120" s="12">
        <v>11</v>
      </c>
      <c r="B120" s="21">
        <v>1762379</v>
      </c>
      <c r="C120" s="10"/>
      <c r="D120" s="14">
        <v>24</v>
      </c>
      <c r="E120" s="13" t="s">
        <v>802</v>
      </c>
      <c r="F120" s="5" t="s">
        <v>15</v>
      </c>
      <c r="G120" s="13"/>
      <c r="H120" s="18" t="s">
        <v>30</v>
      </c>
      <c r="I120" s="18" t="s">
        <v>1403</v>
      </c>
      <c r="J120" s="18" t="s">
        <v>1698</v>
      </c>
      <c r="K120" s="18">
        <f t="shared" si="13"/>
        <v>-814</v>
      </c>
      <c r="L120" s="18" t="s">
        <v>1340</v>
      </c>
    </row>
    <row r="121" spans="1:12" ht="17">
      <c r="A121" s="12">
        <v>11</v>
      </c>
      <c r="B121" s="21">
        <v>1762421</v>
      </c>
      <c r="C121" s="10"/>
      <c r="D121" s="14">
        <v>24</v>
      </c>
      <c r="E121" s="13" t="s">
        <v>1300</v>
      </c>
      <c r="F121" s="5" t="s">
        <v>15</v>
      </c>
      <c r="G121" s="13"/>
      <c r="H121" s="18" t="s">
        <v>30</v>
      </c>
      <c r="I121" s="18" t="s">
        <v>1403</v>
      </c>
      <c r="J121" s="18" t="s">
        <v>1698</v>
      </c>
      <c r="K121" s="18">
        <f t="shared" si="13"/>
        <v>-856</v>
      </c>
      <c r="L121" s="18" t="s">
        <v>1340</v>
      </c>
    </row>
    <row r="122" spans="1:12" ht="17">
      <c r="A122" s="12">
        <v>11</v>
      </c>
      <c r="B122" s="21">
        <v>1762449</v>
      </c>
      <c r="C122" s="10"/>
      <c r="D122" s="14">
        <v>24</v>
      </c>
      <c r="E122" s="13" t="s">
        <v>1341</v>
      </c>
      <c r="F122" s="5" t="s">
        <v>15</v>
      </c>
      <c r="G122" s="13"/>
      <c r="H122" s="18" t="s">
        <v>30</v>
      </c>
      <c r="I122" s="18" t="s">
        <v>1403</v>
      </c>
      <c r="J122" s="18" t="s">
        <v>1698</v>
      </c>
      <c r="K122" s="18">
        <f t="shared" si="13"/>
        <v>-884</v>
      </c>
      <c r="L122" s="18" t="s">
        <v>1340</v>
      </c>
    </row>
    <row r="123" spans="1:12" ht="17">
      <c r="A123" s="12">
        <v>11</v>
      </c>
      <c r="B123" s="21">
        <v>1762477</v>
      </c>
      <c r="C123" s="10"/>
      <c r="D123" s="14">
        <v>24</v>
      </c>
      <c r="E123" s="13" t="s">
        <v>1300</v>
      </c>
      <c r="F123" s="5" t="s">
        <v>15</v>
      </c>
      <c r="G123" s="13"/>
      <c r="H123" s="18" t="s">
        <v>30</v>
      </c>
      <c r="I123" s="18" t="s">
        <v>1403</v>
      </c>
      <c r="J123" s="18" t="s">
        <v>1698</v>
      </c>
      <c r="K123" s="18">
        <f t="shared" si="13"/>
        <v>-912</v>
      </c>
      <c r="L123" s="18" t="s">
        <v>1340</v>
      </c>
    </row>
    <row r="124" spans="1:12" ht="17">
      <c r="A124" s="12">
        <v>11</v>
      </c>
      <c r="B124" s="21">
        <v>1762505</v>
      </c>
      <c r="C124" s="10"/>
      <c r="D124" s="14">
        <v>45</v>
      </c>
      <c r="E124" s="13" t="s">
        <v>1346</v>
      </c>
      <c r="F124" s="5" t="s">
        <v>15</v>
      </c>
      <c r="G124" s="13"/>
      <c r="H124" s="18" t="s">
        <v>30</v>
      </c>
      <c r="I124" s="18" t="s">
        <v>1403</v>
      </c>
      <c r="J124" s="18" t="s">
        <v>1698</v>
      </c>
      <c r="K124" s="18">
        <f t="shared" si="13"/>
        <v>-940</v>
      </c>
      <c r="L124" s="18" t="s">
        <v>1340</v>
      </c>
    </row>
    <row r="125" spans="1:12" ht="17">
      <c r="A125" s="12">
        <v>11</v>
      </c>
      <c r="B125" s="21">
        <v>1762554</v>
      </c>
      <c r="C125" s="10"/>
      <c r="D125" s="14">
        <v>24</v>
      </c>
      <c r="E125" s="13" t="s">
        <v>1300</v>
      </c>
      <c r="F125" s="5" t="s">
        <v>15</v>
      </c>
      <c r="G125" s="13"/>
      <c r="H125" s="18" t="s">
        <v>30</v>
      </c>
      <c r="I125" s="18" t="s">
        <v>1403</v>
      </c>
      <c r="J125" s="18" t="s">
        <v>1698</v>
      </c>
      <c r="K125" s="18">
        <f t="shared" si="13"/>
        <v>-989</v>
      </c>
      <c r="L125" s="18" t="s">
        <v>1340</v>
      </c>
    </row>
    <row r="126" spans="1:12" ht="17">
      <c r="A126" s="12">
        <v>11</v>
      </c>
      <c r="B126" s="21">
        <v>1762582</v>
      </c>
      <c r="C126" s="10"/>
      <c r="D126" s="14">
        <v>24</v>
      </c>
      <c r="E126" s="13" t="s">
        <v>1341</v>
      </c>
      <c r="F126" s="5" t="s">
        <v>15</v>
      </c>
      <c r="G126" s="13"/>
      <c r="H126" s="18" t="s">
        <v>30</v>
      </c>
      <c r="I126" s="18" t="s">
        <v>1403</v>
      </c>
      <c r="J126" s="18" t="s">
        <v>1698</v>
      </c>
      <c r="K126" s="18">
        <f t="shared" si="13"/>
        <v>-1017</v>
      </c>
      <c r="L126" s="18" t="s">
        <v>1340</v>
      </c>
    </row>
    <row r="127" spans="1:12" ht="17">
      <c r="A127" s="12">
        <v>11</v>
      </c>
      <c r="B127" s="21">
        <v>1762610</v>
      </c>
      <c r="C127" s="10"/>
      <c r="D127" s="14">
        <v>30</v>
      </c>
      <c r="E127" s="13" t="s">
        <v>1404</v>
      </c>
      <c r="F127" s="5" t="s">
        <v>15</v>
      </c>
      <c r="G127" s="13"/>
      <c r="H127" s="18" t="s">
        <v>30</v>
      </c>
      <c r="I127" s="18" t="s">
        <v>1403</v>
      </c>
      <c r="J127" s="18" t="s">
        <v>1698</v>
      </c>
      <c r="K127" s="18">
        <f t="shared" si="13"/>
        <v>-1045</v>
      </c>
      <c r="L127" s="18" t="s">
        <v>1340</v>
      </c>
    </row>
    <row r="128" spans="1:12" ht="17">
      <c r="A128" s="12" t="s">
        <v>301</v>
      </c>
      <c r="B128" s="21">
        <v>1741236</v>
      </c>
      <c r="C128" s="10">
        <f t="shared" ref="C128:C155" si="14">1762642-(B128+D128)+2</f>
        <v>21370</v>
      </c>
      <c r="D128" s="14">
        <v>38</v>
      </c>
      <c r="E128" s="13" t="s">
        <v>1405</v>
      </c>
      <c r="F128" s="13"/>
      <c r="G128" s="13"/>
      <c r="H128" s="18" t="s">
        <v>16</v>
      </c>
      <c r="I128" s="18" t="s">
        <v>1406</v>
      </c>
      <c r="J128" s="18" t="s">
        <v>1698</v>
      </c>
      <c r="K128" s="18">
        <f>C128-21180</f>
        <v>190</v>
      </c>
      <c r="L128" s="18" t="s">
        <v>1374</v>
      </c>
    </row>
    <row r="129" spans="1:12" ht="17">
      <c r="A129" s="12" t="s">
        <v>301</v>
      </c>
      <c r="B129" s="21">
        <v>1743532</v>
      </c>
      <c r="C129" s="10">
        <f t="shared" si="14"/>
        <v>19080</v>
      </c>
      <c r="D129" s="14">
        <v>32</v>
      </c>
      <c r="E129" s="13" t="s">
        <v>1372</v>
      </c>
      <c r="F129" s="13"/>
      <c r="G129" s="13"/>
      <c r="H129" s="18" t="s">
        <v>16</v>
      </c>
      <c r="I129" s="18" t="s">
        <v>1407</v>
      </c>
      <c r="J129" s="18" t="s">
        <v>1698</v>
      </c>
      <c r="K129" s="18">
        <f>C129-18876</f>
        <v>204</v>
      </c>
      <c r="L129" s="18" t="s">
        <v>1374</v>
      </c>
    </row>
    <row r="130" spans="1:12" ht="17">
      <c r="A130" s="12" t="s">
        <v>301</v>
      </c>
      <c r="B130" s="21">
        <v>1745836</v>
      </c>
      <c r="C130" s="10">
        <f t="shared" si="14"/>
        <v>16776</v>
      </c>
      <c r="D130" s="14">
        <v>32</v>
      </c>
      <c r="E130" s="13" t="s">
        <v>1372</v>
      </c>
      <c r="F130" s="13"/>
      <c r="G130" s="13"/>
      <c r="H130" s="18" t="s">
        <v>16</v>
      </c>
      <c r="I130" s="18" t="s">
        <v>1408</v>
      </c>
      <c r="J130" s="18" t="s">
        <v>1698</v>
      </c>
      <c r="K130" s="18">
        <f>C130-16549</f>
        <v>227</v>
      </c>
      <c r="L130" s="18" t="s">
        <v>1374</v>
      </c>
    </row>
    <row r="131" spans="1:12" ht="17">
      <c r="A131" s="12" t="s">
        <v>301</v>
      </c>
      <c r="B131" s="21">
        <v>1745894</v>
      </c>
      <c r="C131" s="10">
        <f t="shared" si="14"/>
        <v>16705</v>
      </c>
      <c r="D131" s="14">
        <v>45</v>
      </c>
      <c r="E131" s="13" t="s">
        <v>1409</v>
      </c>
      <c r="F131" s="13"/>
      <c r="G131" s="13"/>
      <c r="H131" s="18" t="s">
        <v>16</v>
      </c>
      <c r="I131" s="18" t="s">
        <v>1408</v>
      </c>
      <c r="J131" s="18" t="s">
        <v>1698</v>
      </c>
      <c r="K131" s="18">
        <f>C131-16549</f>
        <v>156</v>
      </c>
      <c r="L131" s="18" t="s">
        <v>1374</v>
      </c>
    </row>
    <row r="132" spans="1:12" ht="17">
      <c r="A132" s="12" t="s">
        <v>301</v>
      </c>
      <c r="B132" s="21">
        <v>1748192</v>
      </c>
      <c r="C132" s="10">
        <f t="shared" si="14"/>
        <v>14407</v>
      </c>
      <c r="D132" s="14">
        <v>45</v>
      </c>
      <c r="E132" s="13" t="s">
        <v>1410</v>
      </c>
      <c r="F132" s="13"/>
      <c r="G132" s="13"/>
      <c r="H132" s="18" t="s">
        <v>16</v>
      </c>
      <c r="I132" s="18" t="s">
        <v>1411</v>
      </c>
      <c r="J132" s="18" t="s">
        <v>1698</v>
      </c>
      <c r="K132" s="18">
        <f>C132-14224</f>
        <v>183</v>
      </c>
      <c r="L132" s="18" t="s">
        <v>1374</v>
      </c>
    </row>
    <row r="133" spans="1:12" ht="17">
      <c r="A133" s="12" t="s">
        <v>301</v>
      </c>
      <c r="B133" s="21">
        <v>1750487</v>
      </c>
      <c r="C133" s="10">
        <f t="shared" si="14"/>
        <v>12125</v>
      </c>
      <c r="D133" s="14">
        <v>32</v>
      </c>
      <c r="E133" s="13" t="s">
        <v>1372</v>
      </c>
      <c r="F133" s="13"/>
      <c r="G133" s="13"/>
      <c r="H133" s="18" t="s">
        <v>16</v>
      </c>
      <c r="I133" s="18" t="s">
        <v>1412</v>
      </c>
      <c r="J133" s="18" t="s">
        <v>1698</v>
      </c>
      <c r="K133" s="18">
        <f>C133-11924</f>
        <v>201</v>
      </c>
      <c r="L133" s="18" t="s">
        <v>1374</v>
      </c>
    </row>
    <row r="134" spans="1:12" ht="17">
      <c r="A134" s="12" t="s">
        <v>301</v>
      </c>
      <c r="B134" s="21">
        <v>1752788</v>
      </c>
      <c r="C134" s="10">
        <f t="shared" si="14"/>
        <v>9824</v>
      </c>
      <c r="D134" s="14">
        <v>32</v>
      </c>
      <c r="E134" s="13" t="s">
        <v>1372</v>
      </c>
      <c r="F134" s="13"/>
      <c r="G134" s="13"/>
      <c r="H134" s="18" t="s">
        <v>16</v>
      </c>
      <c r="I134" s="18" t="s">
        <v>1413</v>
      </c>
      <c r="J134" s="18" t="s">
        <v>1698</v>
      </c>
      <c r="K134" s="18">
        <f>C134-9635</f>
        <v>189</v>
      </c>
      <c r="L134" s="18" t="s">
        <v>1374</v>
      </c>
    </row>
    <row r="135" spans="1:12" ht="17">
      <c r="A135" s="12" t="s">
        <v>301</v>
      </c>
      <c r="B135" s="21">
        <v>1755077</v>
      </c>
      <c r="C135" s="10">
        <f t="shared" si="14"/>
        <v>7535</v>
      </c>
      <c r="D135" s="14">
        <v>32</v>
      </c>
      <c r="E135" s="13" t="s">
        <v>1372</v>
      </c>
      <c r="F135" s="13"/>
      <c r="G135" s="13"/>
      <c r="H135" s="18" t="s">
        <v>16</v>
      </c>
      <c r="I135" s="18" t="s">
        <v>1414</v>
      </c>
      <c r="J135" s="18" t="s">
        <v>1698</v>
      </c>
      <c r="K135" s="18">
        <f>C135-7345</f>
        <v>190</v>
      </c>
      <c r="L135" s="18" t="s">
        <v>1374</v>
      </c>
    </row>
    <row r="136" spans="1:12" ht="17">
      <c r="A136" s="12" t="s">
        <v>301</v>
      </c>
      <c r="B136" s="21">
        <v>1757367</v>
      </c>
      <c r="C136" s="10">
        <f t="shared" si="14"/>
        <v>5245</v>
      </c>
      <c r="D136" s="14">
        <v>32</v>
      </c>
      <c r="E136" s="13" t="s">
        <v>1372</v>
      </c>
      <c r="F136" s="13"/>
      <c r="G136" s="13"/>
      <c r="H136" s="18" t="s">
        <v>16</v>
      </c>
      <c r="I136" s="18" t="s">
        <v>1415</v>
      </c>
      <c r="J136" s="18" t="s">
        <v>1698</v>
      </c>
      <c r="K136" s="18">
        <f>C136-5055</f>
        <v>190</v>
      </c>
      <c r="L136" s="18" t="s">
        <v>1374</v>
      </c>
    </row>
    <row r="137" spans="1:12" ht="17">
      <c r="A137" s="12" t="s">
        <v>301</v>
      </c>
      <c r="B137" s="21">
        <v>1759666</v>
      </c>
      <c r="C137" s="10">
        <f t="shared" si="14"/>
        <v>2939</v>
      </c>
      <c r="D137" s="14">
        <v>39</v>
      </c>
      <c r="E137" s="13" t="s">
        <v>1416</v>
      </c>
      <c r="F137" s="13"/>
      <c r="G137" s="13"/>
      <c r="H137" s="18" t="s">
        <v>16</v>
      </c>
      <c r="I137" s="18" t="s">
        <v>1417</v>
      </c>
      <c r="J137" s="18" t="s">
        <v>1698</v>
      </c>
      <c r="K137" s="18">
        <f>C137-2763</f>
        <v>176</v>
      </c>
      <c r="L137" s="18" t="s">
        <v>1374</v>
      </c>
    </row>
    <row r="138" spans="1:12" ht="17">
      <c r="A138" s="12" t="s">
        <v>301</v>
      </c>
      <c r="B138" s="21">
        <v>1761949</v>
      </c>
      <c r="C138" s="10">
        <f t="shared" si="14"/>
        <v>663</v>
      </c>
      <c r="D138" s="14">
        <v>32</v>
      </c>
      <c r="E138" s="13" t="s">
        <v>1372</v>
      </c>
      <c r="F138" s="5" t="s">
        <v>15</v>
      </c>
      <c r="G138" s="13"/>
      <c r="H138" s="18" t="s">
        <v>30</v>
      </c>
      <c r="I138" s="18" t="s">
        <v>1417</v>
      </c>
      <c r="J138" s="18" t="s">
        <v>1698</v>
      </c>
      <c r="K138" s="18">
        <f t="shared" ref="K138:K155" si="15">C138-1977</f>
        <v>-1314</v>
      </c>
      <c r="L138" s="18" t="s">
        <v>1374</v>
      </c>
    </row>
    <row r="139" spans="1:12" ht="17">
      <c r="A139" s="12" t="s">
        <v>301</v>
      </c>
      <c r="B139" s="21">
        <v>1762053</v>
      </c>
      <c r="C139" s="10">
        <f t="shared" si="14"/>
        <v>568</v>
      </c>
      <c r="D139" s="14">
        <v>23</v>
      </c>
      <c r="E139" s="13" t="s">
        <v>1418</v>
      </c>
      <c r="F139" s="5" t="s">
        <v>15</v>
      </c>
      <c r="G139" s="13"/>
      <c r="H139" s="18" t="s">
        <v>30</v>
      </c>
      <c r="I139" s="18" t="s">
        <v>1417</v>
      </c>
      <c r="J139" s="18" t="s">
        <v>1698</v>
      </c>
      <c r="K139" s="18">
        <f t="shared" si="15"/>
        <v>-1409</v>
      </c>
      <c r="L139" s="18" t="s">
        <v>1374</v>
      </c>
    </row>
    <row r="140" spans="1:12" ht="17">
      <c r="A140" s="12" t="s">
        <v>301</v>
      </c>
      <c r="B140" s="21">
        <v>1762080</v>
      </c>
      <c r="C140" s="10">
        <f t="shared" si="14"/>
        <v>540</v>
      </c>
      <c r="D140" s="14">
        <v>24</v>
      </c>
      <c r="E140" s="13" t="s">
        <v>794</v>
      </c>
      <c r="F140" s="5" t="s">
        <v>15</v>
      </c>
      <c r="G140" s="13"/>
      <c r="H140" s="18" t="s">
        <v>30</v>
      </c>
      <c r="I140" s="18" t="s">
        <v>1417</v>
      </c>
      <c r="J140" s="18" t="s">
        <v>1698</v>
      </c>
      <c r="K140" s="18">
        <f t="shared" si="15"/>
        <v>-1437</v>
      </c>
      <c r="L140" s="18" t="s">
        <v>1374</v>
      </c>
    </row>
    <row r="141" spans="1:12" ht="17">
      <c r="A141" s="12" t="s">
        <v>301</v>
      </c>
      <c r="B141" s="21">
        <v>1762108</v>
      </c>
      <c r="C141" s="10">
        <f t="shared" si="14"/>
        <v>512</v>
      </c>
      <c r="D141" s="14">
        <v>24</v>
      </c>
      <c r="E141" s="13" t="s">
        <v>792</v>
      </c>
      <c r="F141" s="5" t="s">
        <v>15</v>
      </c>
      <c r="G141" s="13"/>
      <c r="H141" s="18" t="s">
        <v>30</v>
      </c>
      <c r="I141" s="18" t="s">
        <v>1417</v>
      </c>
      <c r="J141" s="18" t="s">
        <v>1698</v>
      </c>
      <c r="K141" s="18">
        <f t="shared" si="15"/>
        <v>-1465</v>
      </c>
      <c r="L141" s="18" t="s">
        <v>1374</v>
      </c>
    </row>
    <row r="142" spans="1:12" ht="17">
      <c r="A142" s="12" t="s">
        <v>301</v>
      </c>
      <c r="B142" s="21">
        <v>1762136</v>
      </c>
      <c r="C142" s="10">
        <f t="shared" si="14"/>
        <v>463</v>
      </c>
      <c r="D142" s="14">
        <v>45</v>
      </c>
      <c r="E142" s="13" t="s">
        <v>1350</v>
      </c>
      <c r="F142" s="5" t="s">
        <v>15</v>
      </c>
      <c r="G142" s="13"/>
      <c r="H142" s="18" t="s">
        <v>30</v>
      </c>
      <c r="I142" s="18" t="s">
        <v>1417</v>
      </c>
      <c r="J142" s="18" t="s">
        <v>1698</v>
      </c>
      <c r="K142" s="18">
        <f t="shared" si="15"/>
        <v>-1514</v>
      </c>
      <c r="L142" s="18" t="s">
        <v>1374</v>
      </c>
    </row>
    <row r="143" spans="1:12" ht="17">
      <c r="A143" s="12" t="s">
        <v>301</v>
      </c>
      <c r="B143" s="21">
        <v>1762185</v>
      </c>
      <c r="C143" s="10">
        <f t="shared" si="14"/>
        <v>435</v>
      </c>
      <c r="D143" s="14">
        <v>24</v>
      </c>
      <c r="E143" s="13" t="s">
        <v>802</v>
      </c>
      <c r="F143" s="5" t="s">
        <v>15</v>
      </c>
      <c r="G143" s="13"/>
      <c r="H143" s="18" t="s">
        <v>30</v>
      </c>
      <c r="I143" s="18" t="s">
        <v>1417</v>
      </c>
      <c r="J143" s="18" t="s">
        <v>1698</v>
      </c>
      <c r="K143" s="18">
        <f t="shared" si="15"/>
        <v>-1542</v>
      </c>
      <c r="L143" s="18" t="s">
        <v>1374</v>
      </c>
    </row>
    <row r="144" spans="1:12" ht="17">
      <c r="A144" s="12" t="s">
        <v>301</v>
      </c>
      <c r="B144" s="21">
        <v>1762220</v>
      </c>
      <c r="C144" s="10">
        <f t="shared" si="14"/>
        <v>400</v>
      </c>
      <c r="D144" s="14">
        <v>24</v>
      </c>
      <c r="E144" s="13" t="s">
        <v>1300</v>
      </c>
      <c r="F144" s="5" t="s">
        <v>15</v>
      </c>
      <c r="G144" s="13"/>
      <c r="H144" s="18" t="s">
        <v>30</v>
      </c>
      <c r="I144" s="18" t="s">
        <v>1417</v>
      </c>
      <c r="J144" s="18" t="s">
        <v>1698</v>
      </c>
      <c r="K144" s="18">
        <f t="shared" si="15"/>
        <v>-1577</v>
      </c>
      <c r="L144" s="18" t="s">
        <v>1374</v>
      </c>
    </row>
    <row r="145" spans="1:12" ht="17">
      <c r="A145" s="12" t="s">
        <v>301</v>
      </c>
      <c r="B145" s="21">
        <v>1762248</v>
      </c>
      <c r="C145" s="10">
        <f t="shared" si="14"/>
        <v>372</v>
      </c>
      <c r="D145" s="14">
        <v>24</v>
      </c>
      <c r="E145" s="13" t="s">
        <v>792</v>
      </c>
      <c r="F145" s="5" t="s">
        <v>15</v>
      </c>
      <c r="G145" s="13"/>
      <c r="H145" s="18" t="s">
        <v>30</v>
      </c>
      <c r="I145" s="18" t="s">
        <v>1417</v>
      </c>
      <c r="J145" s="18" t="s">
        <v>1698</v>
      </c>
      <c r="K145" s="18">
        <f t="shared" si="15"/>
        <v>-1605</v>
      </c>
      <c r="L145" s="18" t="s">
        <v>1374</v>
      </c>
    </row>
    <row r="146" spans="1:12" ht="17">
      <c r="A146" s="12" t="s">
        <v>301</v>
      </c>
      <c r="B146" s="21">
        <v>1762283</v>
      </c>
      <c r="C146" s="10">
        <f t="shared" si="14"/>
        <v>337</v>
      </c>
      <c r="D146" s="14">
        <v>24</v>
      </c>
      <c r="E146" s="13" t="s">
        <v>792</v>
      </c>
      <c r="F146" s="5" t="s">
        <v>15</v>
      </c>
      <c r="G146" s="13"/>
      <c r="H146" s="18" t="s">
        <v>30</v>
      </c>
      <c r="I146" s="18" t="s">
        <v>1417</v>
      </c>
      <c r="J146" s="18" t="s">
        <v>1698</v>
      </c>
      <c r="K146" s="18">
        <f t="shared" si="15"/>
        <v>-1640</v>
      </c>
      <c r="L146" s="18" t="s">
        <v>1374</v>
      </c>
    </row>
    <row r="147" spans="1:12" ht="17">
      <c r="A147" s="12" t="s">
        <v>301</v>
      </c>
      <c r="B147" s="21">
        <v>1762311</v>
      </c>
      <c r="C147" s="10">
        <f t="shared" si="14"/>
        <v>309</v>
      </c>
      <c r="D147" s="14">
        <v>24</v>
      </c>
      <c r="E147" s="13" t="s">
        <v>1341</v>
      </c>
      <c r="F147" s="5" t="s">
        <v>15</v>
      </c>
      <c r="G147" s="13"/>
      <c r="H147" s="18" t="s">
        <v>30</v>
      </c>
      <c r="I147" s="18" t="s">
        <v>1417</v>
      </c>
      <c r="J147" s="18" t="s">
        <v>1698</v>
      </c>
      <c r="K147" s="18">
        <f t="shared" si="15"/>
        <v>-1668</v>
      </c>
      <c r="L147" s="18" t="s">
        <v>1374</v>
      </c>
    </row>
    <row r="148" spans="1:12" ht="17">
      <c r="A148" s="12" t="s">
        <v>301</v>
      </c>
      <c r="B148" s="21">
        <v>1762346</v>
      </c>
      <c r="C148" s="10">
        <f t="shared" si="14"/>
        <v>274</v>
      </c>
      <c r="D148" s="14">
        <v>24</v>
      </c>
      <c r="E148" s="13" t="s">
        <v>1300</v>
      </c>
      <c r="F148" s="5" t="s">
        <v>15</v>
      </c>
      <c r="G148" s="13"/>
      <c r="H148" s="18" t="s">
        <v>30</v>
      </c>
      <c r="I148" s="18" t="s">
        <v>1417</v>
      </c>
      <c r="J148" s="18" t="s">
        <v>1698</v>
      </c>
      <c r="K148" s="18">
        <f t="shared" si="15"/>
        <v>-1703</v>
      </c>
      <c r="L148" s="18" t="s">
        <v>1374</v>
      </c>
    </row>
    <row r="149" spans="1:12" ht="17">
      <c r="A149" s="12" t="s">
        <v>301</v>
      </c>
      <c r="B149" s="21">
        <v>1762374</v>
      </c>
      <c r="C149" s="10">
        <f t="shared" si="14"/>
        <v>246</v>
      </c>
      <c r="D149" s="14">
        <v>24</v>
      </c>
      <c r="E149" s="13" t="s">
        <v>802</v>
      </c>
      <c r="F149" s="5" t="s">
        <v>15</v>
      </c>
      <c r="G149" s="13"/>
      <c r="H149" s="18" t="s">
        <v>30</v>
      </c>
      <c r="I149" s="18" t="s">
        <v>1417</v>
      </c>
      <c r="J149" s="18" t="s">
        <v>1698</v>
      </c>
      <c r="K149" s="18">
        <f t="shared" si="15"/>
        <v>-1731</v>
      </c>
      <c r="L149" s="18" t="s">
        <v>1374</v>
      </c>
    </row>
    <row r="150" spans="1:12" ht="17">
      <c r="A150" s="12" t="s">
        <v>301</v>
      </c>
      <c r="B150" s="21">
        <v>1762402</v>
      </c>
      <c r="C150" s="10">
        <f t="shared" si="14"/>
        <v>197</v>
      </c>
      <c r="D150" s="14">
        <v>45</v>
      </c>
      <c r="E150" s="13" t="s">
        <v>1401</v>
      </c>
      <c r="F150" s="5" t="s">
        <v>15</v>
      </c>
      <c r="G150" s="13"/>
      <c r="H150" s="18" t="s">
        <v>30</v>
      </c>
      <c r="I150" s="18" t="s">
        <v>1417</v>
      </c>
      <c r="J150" s="18" t="s">
        <v>1698</v>
      </c>
      <c r="K150" s="18">
        <f t="shared" si="15"/>
        <v>-1780</v>
      </c>
      <c r="L150" s="18" t="s">
        <v>1374</v>
      </c>
    </row>
    <row r="151" spans="1:12" ht="17">
      <c r="A151" s="12" t="s">
        <v>301</v>
      </c>
      <c r="B151" s="21">
        <v>1762465</v>
      </c>
      <c r="C151" s="10">
        <f t="shared" si="14"/>
        <v>155</v>
      </c>
      <c r="D151" s="14">
        <v>24</v>
      </c>
      <c r="E151" s="13" t="s">
        <v>792</v>
      </c>
      <c r="F151" s="5" t="s">
        <v>15</v>
      </c>
      <c r="G151" s="13"/>
      <c r="H151" s="18" t="s">
        <v>30</v>
      </c>
      <c r="I151" s="18" t="s">
        <v>1417</v>
      </c>
      <c r="J151" s="18" t="s">
        <v>1698</v>
      </c>
      <c r="K151" s="18">
        <f t="shared" si="15"/>
        <v>-1822</v>
      </c>
      <c r="L151" s="18" t="s">
        <v>1374</v>
      </c>
    </row>
    <row r="152" spans="1:12" ht="17">
      <c r="A152" s="12" t="s">
        <v>301</v>
      </c>
      <c r="B152" s="21">
        <v>1762514</v>
      </c>
      <c r="C152" s="10">
        <f t="shared" si="14"/>
        <v>106</v>
      </c>
      <c r="D152" s="14">
        <v>24</v>
      </c>
      <c r="E152" s="13" t="s">
        <v>802</v>
      </c>
      <c r="F152" s="5" t="s">
        <v>15</v>
      </c>
      <c r="G152" s="13"/>
      <c r="H152" s="18" t="s">
        <v>30</v>
      </c>
      <c r="I152" s="18" t="s">
        <v>1417</v>
      </c>
      <c r="J152" s="18" t="s">
        <v>1698</v>
      </c>
      <c r="K152" s="18">
        <f t="shared" si="15"/>
        <v>-1871</v>
      </c>
      <c r="L152" s="18" t="s">
        <v>1374</v>
      </c>
    </row>
    <row r="153" spans="1:12" ht="17">
      <c r="A153" s="12" t="s">
        <v>301</v>
      </c>
      <c r="B153" s="21">
        <v>1762542</v>
      </c>
      <c r="C153" s="10">
        <f t="shared" si="14"/>
        <v>78</v>
      </c>
      <c r="D153" s="14">
        <v>24</v>
      </c>
      <c r="E153" s="13" t="s">
        <v>792</v>
      </c>
      <c r="F153" s="5" t="s">
        <v>15</v>
      </c>
      <c r="G153" s="13"/>
      <c r="H153" s="18" t="s">
        <v>30</v>
      </c>
      <c r="I153" s="18" t="s">
        <v>1417</v>
      </c>
      <c r="J153" s="18" t="s">
        <v>1698</v>
      </c>
      <c r="K153" s="18">
        <f t="shared" si="15"/>
        <v>-1899</v>
      </c>
      <c r="L153" s="18" t="s">
        <v>1374</v>
      </c>
    </row>
    <row r="154" spans="1:12" ht="17">
      <c r="A154" s="12" t="s">
        <v>301</v>
      </c>
      <c r="B154" s="21">
        <v>1762584</v>
      </c>
      <c r="C154" s="10">
        <f t="shared" si="14"/>
        <v>36</v>
      </c>
      <c r="D154" s="14">
        <v>24</v>
      </c>
      <c r="E154" s="13" t="s">
        <v>1341</v>
      </c>
      <c r="F154" s="5" t="s">
        <v>15</v>
      </c>
      <c r="G154" s="13"/>
      <c r="H154" s="18" t="s">
        <v>30</v>
      </c>
      <c r="I154" s="18" t="s">
        <v>1417</v>
      </c>
      <c r="J154" s="18" t="s">
        <v>1698</v>
      </c>
      <c r="K154" s="18">
        <f t="shared" si="15"/>
        <v>-1941</v>
      </c>
      <c r="L154" s="18" t="s">
        <v>1374</v>
      </c>
    </row>
    <row r="155" spans="1:12" ht="17">
      <c r="A155" s="12" t="s">
        <v>301</v>
      </c>
      <c r="B155" s="21">
        <v>1762619</v>
      </c>
      <c r="C155" s="10">
        <f t="shared" si="14"/>
        <v>2</v>
      </c>
      <c r="D155" s="14">
        <v>23</v>
      </c>
      <c r="E155" s="13" t="s">
        <v>1419</v>
      </c>
      <c r="F155" s="5" t="s">
        <v>15</v>
      </c>
      <c r="G155" s="13"/>
      <c r="H155" s="18" t="s">
        <v>30</v>
      </c>
      <c r="I155" s="18" t="s">
        <v>1417</v>
      </c>
      <c r="J155" s="18" t="s">
        <v>1698</v>
      </c>
      <c r="K155" s="18">
        <f t="shared" si="15"/>
        <v>-1975</v>
      </c>
      <c r="L155" s="18" t="s">
        <v>1374</v>
      </c>
    </row>
    <row r="156" spans="1:12" ht="17">
      <c r="A156" s="12">
        <v>12</v>
      </c>
      <c r="B156" s="21">
        <v>1520904</v>
      </c>
      <c r="C156" s="5"/>
      <c r="D156" s="14">
        <v>15</v>
      </c>
      <c r="E156" s="13" t="s">
        <v>820</v>
      </c>
      <c r="F156" s="13"/>
      <c r="G156" s="13"/>
      <c r="H156" s="18" t="s">
        <v>30</v>
      </c>
      <c r="I156" s="18" t="s">
        <v>1420</v>
      </c>
      <c r="J156" s="18" t="s">
        <v>1698</v>
      </c>
      <c r="K156" s="18">
        <f>(B156-1519773)*-1</f>
        <v>-1131</v>
      </c>
      <c r="L156" s="18" t="s">
        <v>148</v>
      </c>
    </row>
    <row r="157" spans="1:12" ht="17">
      <c r="A157" s="12" t="s">
        <v>314</v>
      </c>
      <c r="B157" s="14">
        <v>715304</v>
      </c>
      <c r="C157" s="10">
        <f>1807262-(B157+D157)+2</f>
        <v>1091920</v>
      </c>
      <c r="D157" s="14">
        <v>40</v>
      </c>
      <c r="E157" s="13" t="s">
        <v>1421</v>
      </c>
      <c r="F157" s="13"/>
      <c r="G157" s="13"/>
      <c r="H157" s="18" t="s">
        <v>40</v>
      </c>
      <c r="I157" s="18" t="s">
        <v>1422</v>
      </c>
      <c r="J157" s="18" t="s">
        <v>1698</v>
      </c>
      <c r="K157" s="18">
        <v>0</v>
      </c>
      <c r="L157" s="18" t="s">
        <v>1423</v>
      </c>
    </row>
    <row r="158" spans="1:12" ht="17">
      <c r="A158" s="12" t="s">
        <v>314</v>
      </c>
      <c r="B158" s="21">
        <v>1237815</v>
      </c>
      <c r="C158" s="10">
        <f>1807262-(B158+D158)+2</f>
        <v>569412</v>
      </c>
      <c r="D158" s="14">
        <v>37</v>
      </c>
      <c r="E158" s="13" t="s">
        <v>1424</v>
      </c>
      <c r="F158" s="13"/>
      <c r="G158" s="13"/>
      <c r="H158" s="18" t="s">
        <v>16</v>
      </c>
      <c r="I158" s="18" t="s">
        <v>1425</v>
      </c>
      <c r="J158" s="18" t="s">
        <v>1698</v>
      </c>
      <c r="K158" s="18">
        <f>C158-569154</f>
        <v>258</v>
      </c>
      <c r="L158" s="18" t="s">
        <v>1426</v>
      </c>
    </row>
    <row r="159" spans="1:12" ht="17">
      <c r="A159" s="12" t="s">
        <v>314</v>
      </c>
      <c r="B159" s="21">
        <v>1804637</v>
      </c>
      <c r="C159" s="10">
        <f>1807262-(B159+D159)+2</f>
        <v>2592</v>
      </c>
      <c r="D159" s="14">
        <v>35</v>
      </c>
      <c r="E159" s="13" t="s">
        <v>1427</v>
      </c>
      <c r="F159" s="13"/>
      <c r="G159" s="13"/>
      <c r="H159" s="18" t="s">
        <v>30</v>
      </c>
      <c r="I159" s="18" t="s">
        <v>1428</v>
      </c>
      <c r="J159" s="18" t="s">
        <v>1698</v>
      </c>
      <c r="K159" s="18">
        <f>C159-2818</f>
        <v>-226</v>
      </c>
      <c r="L159" s="18" t="s">
        <v>1104</v>
      </c>
    </row>
    <row r="160" spans="1:12" ht="17">
      <c r="A160" s="12">
        <v>13</v>
      </c>
      <c r="B160" s="14">
        <v>735614</v>
      </c>
      <c r="C160" s="10"/>
      <c r="D160" s="14">
        <v>30</v>
      </c>
      <c r="E160" s="13" t="s">
        <v>1429</v>
      </c>
      <c r="F160" s="13"/>
      <c r="G160" s="13"/>
      <c r="H160" s="18" t="s">
        <v>40</v>
      </c>
      <c r="I160" s="18" t="s">
        <v>1430</v>
      </c>
      <c r="J160" s="18" t="s">
        <v>1698</v>
      </c>
      <c r="K160" s="18">
        <v>0</v>
      </c>
      <c r="L160" s="18" t="s">
        <v>1431</v>
      </c>
    </row>
    <row r="161" spans="1:12" ht="17">
      <c r="A161" s="12">
        <v>13</v>
      </c>
      <c r="B161" s="14">
        <v>735668</v>
      </c>
      <c r="C161" s="10"/>
      <c r="D161" s="14">
        <v>30</v>
      </c>
      <c r="E161" s="13" t="s">
        <v>1432</v>
      </c>
      <c r="F161" s="13"/>
      <c r="G161" s="13"/>
      <c r="H161" s="18" t="s">
        <v>40</v>
      </c>
      <c r="I161" s="18" t="s">
        <v>1430</v>
      </c>
      <c r="J161" s="18" t="s">
        <v>1698</v>
      </c>
      <c r="K161" s="18">
        <v>0</v>
      </c>
      <c r="L161" s="18" t="s">
        <v>1431</v>
      </c>
    </row>
    <row r="162" spans="1:12" ht="17">
      <c r="A162" s="12">
        <v>13</v>
      </c>
      <c r="B162" s="21">
        <v>1801879</v>
      </c>
      <c r="C162" s="10"/>
      <c r="D162" s="14">
        <v>34</v>
      </c>
      <c r="E162" s="13" t="s">
        <v>1433</v>
      </c>
      <c r="F162" s="13"/>
      <c r="G162" s="13"/>
      <c r="H162" s="18" t="s">
        <v>30</v>
      </c>
      <c r="I162" s="18" t="s">
        <v>1434</v>
      </c>
      <c r="J162" s="18" t="s">
        <v>1699</v>
      </c>
      <c r="K162" s="18">
        <f>B162-1801937</f>
        <v>-58</v>
      </c>
      <c r="L162" s="18" t="s">
        <v>1025</v>
      </c>
    </row>
    <row r="163" spans="1:12" ht="17">
      <c r="A163" s="12">
        <v>13</v>
      </c>
      <c r="B163" s="21">
        <v>1994835</v>
      </c>
      <c r="C163" s="10"/>
      <c r="D163" s="14">
        <v>14</v>
      </c>
      <c r="E163" s="13" t="s">
        <v>1435</v>
      </c>
      <c r="F163" s="13"/>
      <c r="G163" s="13"/>
      <c r="H163" s="18" t="s">
        <v>30</v>
      </c>
      <c r="I163" s="18" t="s">
        <v>1436</v>
      </c>
      <c r="J163" s="18" t="s">
        <v>1699</v>
      </c>
      <c r="K163" s="18">
        <f>B163-1995817</f>
        <v>-982</v>
      </c>
      <c r="L163" s="18" t="s">
        <v>480</v>
      </c>
    </row>
    <row r="164" spans="1:12" ht="17">
      <c r="A164" s="12">
        <v>13</v>
      </c>
      <c r="B164" s="21">
        <v>2080942</v>
      </c>
      <c r="C164" s="10"/>
      <c r="D164" s="14">
        <v>25</v>
      </c>
      <c r="E164" s="13" t="s">
        <v>1437</v>
      </c>
      <c r="F164" s="13"/>
      <c r="G164" s="13"/>
      <c r="H164" s="18" t="s">
        <v>40</v>
      </c>
      <c r="I164" s="18" t="s">
        <v>1438</v>
      </c>
      <c r="J164" s="18" t="s">
        <v>1698</v>
      </c>
      <c r="K164" s="18">
        <v>0</v>
      </c>
      <c r="L164" s="18" t="s">
        <v>1439</v>
      </c>
    </row>
    <row r="165" spans="1:12" ht="17">
      <c r="A165" s="12" t="s">
        <v>351</v>
      </c>
      <c r="B165" s="21">
        <v>2516706</v>
      </c>
      <c r="C165" s="10">
        <f>2521873-(B165+D165)+2</f>
        <v>5134</v>
      </c>
      <c r="D165" s="14">
        <v>35</v>
      </c>
      <c r="E165" s="13" t="s">
        <v>1427</v>
      </c>
      <c r="F165" s="13"/>
      <c r="G165" s="13"/>
      <c r="H165" s="18" t="s">
        <v>30</v>
      </c>
      <c r="I165" s="18" t="s">
        <v>1440</v>
      </c>
      <c r="J165" s="18" t="s">
        <v>1698</v>
      </c>
      <c r="K165" s="18">
        <f>C165-5334</f>
        <v>-200</v>
      </c>
      <c r="L165" s="18" t="s">
        <v>1104</v>
      </c>
    </row>
    <row r="166" spans="1:12" ht="17">
      <c r="A166" s="12">
        <v>14</v>
      </c>
      <c r="B166" s="21">
        <v>2520659</v>
      </c>
      <c r="C166" s="10"/>
      <c r="D166" s="14">
        <v>35</v>
      </c>
      <c r="E166" s="13" t="s">
        <v>1441</v>
      </c>
      <c r="F166" s="13"/>
      <c r="G166" s="13"/>
      <c r="H166" s="18" t="s">
        <v>30</v>
      </c>
      <c r="I166" s="18" t="s">
        <v>1442</v>
      </c>
      <c r="J166" s="18" t="s">
        <v>1698</v>
      </c>
      <c r="K166" s="18">
        <f>(B166-2520521)*-1</f>
        <v>-138</v>
      </c>
      <c r="L166" s="18" t="s">
        <v>1104</v>
      </c>
    </row>
    <row r="167" spans="1:12" ht="17">
      <c r="A167" s="12" t="s">
        <v>369</v>
      </c>
      <c r="B167" s="14">
        <v>610863</v>
      </c>
      <c r="C167" s="10">
        <f>2549703-(B167+D167)+2</f>
        <v>1938817</v>
      </c>
      <c r="D167" s="14">
        <v>25</v>
      </c>
      <c r="E167" s="13" t="s">
        <v>1443</v>
      </c>
      <c r="F167" s="13"/>
      <c r="G167" s="13"/>
      <c r="H167" s="18" t="s">
        <v>40</v>
      </c>
      <c r="I167" s="18" t="s">
        <v>1444</v>
      </c>
      <c r="J167" s="18" t="s">
        <v>1699</v>
      </c>
      <c r="K167" s="18">
        <v>0</v>
      </c>
      <c r="L167" s="18" t="s">
        <v>1445</v>
      </c>
    </row>
    <row r="168" spans="1:12" ht="17">
      <c r="A168" s="12" t="s">
        <v>369</v>
      </c>
      <c r="B168" s="21">
        <v>1930905</v>
      </c>
      <c r="C168" s="10">
        <f>2549703-(B168+D168)+2</f>
        <v>618766</v>
      </c>
      <c r="D168" s="14">
        <v>34</v>
      </c>
      <c r="E168" s="13" t="s">
        <v>1446</v>
      </c>
      <c r="F168" s="13"/>
      <c r="G168" s="13"/>
      <c r="H168" s="18" t="s">
        <v>40</v>
      </c>
      <c r="I168" s="18" t="s">
        <v>1447</v>
      </c>
      <c r="J168" s="18" t="s">
        <v>1698</v>
      </c>
      <c r="K168" s="18">
        <v>0</v>
      </c>
      <c r="L168" s="18" t="s">
        <v>187</v>
      </c>
    </row>
    <row r="169" spans="1:12" ht="17">
      <c r="A169" s="12" t="s">
        <v>369</v>
      </c>
      <c r="B169" s="21">
        <v>2474006</v>
      </c>
      <c r="C169" s="10">
        <f>2549703-(B169+D169)+2</f>
        <v>75668</v>
      </c>
      <c r="D169" s="14">
        <v>31</v>
      </c>
      <c r="E169" s="13" t="s">
        <v>1448</v>
      </c>
      <c r="F169" s="13"/>
      <c r="G169" s="13"/>
      <c r="H169" s="18" t="s">
        <v>30</v>
      </c>
      <c r="I169" s="18" t="s">
        <v>1449</v>
      </c>
      <c r="J169" s="18" t="s">
        <v>1698</v>
      </c>
      <c r="K169" s="18">
        <f>C169-75956</f>
        <v>-288</v>
      </c>
      <c r="L169" s="18" t="s">
        <v>1450</v>
      </c>
    </row>
    <row r="170" spans="1:12" ht="17">
      <c r="A170" s="12" t="s">
        <v>1451</v>
      </c>
      <c r="B170" s="14">
        <v>19650</v>
      </c>
      <c r="C170" s="10"/>
      <c r="D170" s="14">
        <v>35</v>
      </c>
      <c r="E170" s="13" t="s">
        <v>1441</v>
      </c>
      <c r="F170" s="13"/>
      <c r="G170" s="13"/>
      <c r="H170" s="18" t="s">
        <v>30</v>
      </c>
      <c r="I170" s="18" t="s">
        <v>1452</v>
      </c>
      <c r="J170" s="18" t="s">
        <v>1698</v>
      </c>
      <c r="K170" s="18">
        <f>(B170-19512)*-1</f>
        <v>-138</v>
      </c>
      <c r="L170" s="18" t="s">
        <v>1104</v>
      </c>
    </row>
    <row r="171" spans="1:12" ht="17">
      <c r="A171" s="12" t="s">
        <v>1451</v>
      </c>
      <c r="B171" s="14">
        <v>47213</v>
      </c>
      <c r="C171" s="10"/>
      <c r="D171" s="14">
        <v>35</v>
      </c>
      <c r="E171" s="13" t="s">
        <v>1453</v>
      </c>
      <c r="F171" s="13"/>
      <c r="G171" s="13"/>
      <c r="H171" s="18" t="s">
        <v>30</v>
      </c>
      <c r="I171" s="18" t="s">
        <v>1454</v>
      </c>
      <c r="J171" s="18" t="s">
        <v>1698</v>
      </c>
      <c r="K171" s="18">
        <f>(B171-47041)*-1</f>
        <v>-172</v>
      </c>
      <c r="L171" s="18" t="s">
        <v>1104</v>
      </c>
    </row>
    <row r="172" spans="1:12" ht="17">
      <c r="A172" s="12" t="s">
        <v>1451</v>
      </c>
      <c r="B172" s="14">
        <v>56321</v>
      </c>
      <c r="C172" s="10"/>
      <c r="D172" s="14">
        <v>38</v>
      </c>
      <c r="E172" s="13" t="s">
        <v>1455</v>
      </c>
      <c r="F172" s="5"/>
      <c r="G172" s="13"/>
      <c r="H172" s="18" t="s">
        <v>30</v>
      </c>
      <c r="I172" s="18" t="s">
        <v>1456</v>
      </c>
      <c r="J172" s="18" t="s">
        <v>1698</v>
      </c>
      <c r="K172" s="18">
        <f t="shared" ref="K172:K182" si="16">55016-B172</f>
        <v>-1305</v>
      </c>
      <c r="L172" s="18" t="s">
        <v>1104</v>
      </c>
    </row>
    <row r="173" spans="1:12" ht="17">
      <c r="A173" s="12" t="s">
        <v>1451</v>
      </c>
      <c r="B173" s="14">
        <v>56383</v>
      </c>
      <c r="C173" s="10"/>
      <c r="D173" s="14">
        <v>31</v>
      </c>
      <c r="E173" s="13" t="s">
        <v>1457</v>
      </c>
      <c r="F173" s="5"/>
      <c r="G173" s="13"/>
      <c r="H173" s="18" t="s">
        <v>30</v>
      </c>
      <c r="I173" s="18" t="s">
        <v>1456</v>
      </c>
      <c r="J173" s="18" t="s">
        <v>1698</v>
      </c>
      <c r="K173" s="18">
        <f t="shared" si="16"/>
        <v>-1367</v>
      </c>
      <c r="L173" s="18" t="s">
        <v>1104</v>
      </c>
    </row>
    <row r="174" spans="1:12" ht="17">
      <c r="A174" s="12" t="s">
        <v>1451</v>
      </c>
      <c r="B174" s="14">
        <v>56418</v>
      </c>
      <c r="C174" s="10"/>
      <c r="D174" s="14">
        <v>24</v>
      </c>
      <c r="E174" s="13" t="s">
        <v>1338</v>
      </c>
      <c r="F174" s="5" t="s">
        <v>15</v>
      </c>
      <c r="G174" s="13"/>
      <c r="H174" s="18" t="s">
        <v>30</v>
      </c>
      <c r="I174" s="18" t="s">
        <v>1456</v>
      </c>
      <c r="J174" s="18" t="s">
        <v>1698</v>
      </c>
      <c r="K174" s="18">
        <f t="shared" si="16"/>
        <v>-1402</v>
      </c>
      <c r="L174" s="18" t="s">
        <v>1104</v>
      </c>
    </row>
    <row r="175" spans="1:12" ht="17">
      <c r="A175" s="12" t="s">
        <v>1451</v>
      </c>
      <c r="B175" s="14">
        <v>56460</v>
      </c>
      <c r="C175" s="10"/>
      <c r="D175" s="14">
        <v>45</v>
      </c>
      <c r="E175" s="13" t="s">
        <v>1458</v>
      </c>
      <c r="F175" s="5" t="s">
        <v>15</v>
      </c>
      <c r="G175" s="13"/>
      <c r="H175" s="18" t="s">
        <v>30</v>
      </c>
      <c r="I175" s="18" t="s">
        <v>1456</v>
      </c>
      <c r="J175" s="18" t="s">
        <v>1698</v>
      </c>
      <c r="K175" s="18">
        <f t="shared" si="16"/>
        <v>-1444</v>
      </c>
      <c r="L175" s="18" t="s">
        <v>1104</v>
      </c>
    </row>
    <row r="176" spans="1:12" ht="17">
      <c r="A176" s="12" t="s">
        <v>1451</v>
      </c>
      <c r="B176" s="14">
        <v>56522</v>
      </c>
      <c r="C176" s="10"/>
      <c r="D176" s="14">
        <v>24</v>
      </c>
      <c r="E176" s="13" t="s">
        <v>1338</v>
      </c>
      <c r="F176" s="5" t="s">
        <v>15</v>
      </c>
      <c r="G176" s="13"/>
      <c r="H176" s="18" t="s">
        <v>30</v>
      </c>
      <c r="I176" s="18" t="s">
        <v>1456</v>
      </c>
      <c r="J176" s="18" t="s">
        <v>1698</v>
      </c>
      <c r="K176" s="18">
        <f t="shared" si="16"/>
        <v>-1506</v>
      </c>
      <c r="L176" s="18" t="s">
        <v>1104</v>
      </c>
    </row>
    <row r="177" spans="1:12" ht="17">
      <c r="A177" s="12" t="s">
        <v>1451</v>
      </c>
      <c r="B177" s="14">
        <v>56557</v>
      </c>
      <c r="C177" s="10"/>
      <c r="D177" s="14">
        <v>24</v>
      </c>
      <c r="E177" s="13" t="s">
        <v>1300</v>
      </c>
      <c r="F177" s="5" t="s">
        <v>15</v>
      </c>
      <c r="G177" s="13"/>
      <c r="H177" s="18" t="s">
        <v>30</v>
      </c>
      <c r="I177" s="18" t="s">
        <v>1456</v>
      </c>
      <c r="J177" s="18" t="s">
        <v>1698</v>
      </c>
      <c r="K177" s="18">
        <f t="shared" si="16"/>
        <v>-1541</v>
      </c>
      <c r="L177" s="18" t="s">
        <v>1104</v>
      </c>
    </row>
    <row r="178" spans="1:12" ht="17">
      <c r="A178" s="12" t="s">
        <v>1451</v>
      </c>
      <c r="B178" s="14">
        <v>56606</v>
      </c>
      <c r="C178" s="10"/>
      <c r="D178" s="14">
        <v>45</v>
      </c>
      <c r="E178" s="13" t="s">
        <v>1459</v>
      </c>
      <c r="F178" s="5" t="s">
        <v>15</v>
      </c>
      <c r="G178" s="13"/>
      <c r="H178" s="18" t="s">
        <v>30</v>
      </c>
      <c r="I178" s="18" t="s">
        <v>1456</v>
      </c>
      <c r="J178" s="18" t="s">
        <v>1698</v>
      </c>
      <c r="K178" s="18">
        <f t="shared" si="16"/>
        <v>-1590</v>
      </c>
      <c r="L178" s="18" t="s">
        <v>1104</v>
      </c>
    </row>
    <row r="179" spans="1:12" ht="17">
      <c r="A179" s="12" t="s">
        <v>1451</v>
      </c>
      <c r="B179" s="14">
        <v>56655</v>
      </c>
      <c r="C179" s="10"/>
      <c r="D179" s="14">
        <v>24</v>
      </c>
      <c r="E179" s="13" t="s">
        <v>792</v>
      </c>
      <c r="F179" s="5" t="s">
        <v>15</v>
      </c>
      <c r="G179" s="13"/>
      <c r="H179" s="18" t="s">
        <v>30</v>
      </c>
      <c r="I179" s="18" t="s">
        <v>1456</v>
      </c>
      <c r="J179" s="18" t="s">
        <v>1698</v>
      </c>
      <c r="K179" s="18">
        <f t="shared" si="16"/>
        <v>-1639</v>
      </c>
      <c r="L179" s="18" t="s">
        <v>1104</v>
      </c>
    </row>
    <row r="180" spans="1:12" ht="17">
      <c r="A180" s="12" t="s">
        <v>1451</v>
      </c>
      <c r="B180" s="14">
        <v>56683</v>
      </c>
      <c r="C180" s="10"/>
      <c r="D180" s="14">
        <v>24</v>
      </c>
      <c r="E180" s="13" t="s">
        <v>1300</v>
      </c>
      <c r="F180" s="5" t="s">
        <v>15</v>
      </c>
      <c r="G180" s="13"/>
      <c r="H180" s="18" t="s">
        <v>30</v>
      </c>
      <c r="I180" s="18" t="s">
        <v>1456</v>
      </c>
      <c r="J180" s="18" t="s">
        <v>1698</v>
      </c>
      <c r="K180" s="18">
        <f t="shared" si="16"/>
        <v>-1667</v>
      </c>
      <c r="L180" s="18" t="s">
        <v>1104</v>
      </c>
    </row>
    <row r="181" spans="1:12" ht="17">
      <c r="A181" s="12" t="s">
        <v>1451</v>
      </c>
      <c r="B181" s="14">
        <v>56732</v>
      </c>
      <c r="C181" s="10"/>
      <c r="D181" s="14">
        <v>24</v>
      </c>
      <c r="E181" s="13" t="s">
        <v>1338</v>
      </c>
      <c r="F181" s="5" t="s">
        <v>15</v>
      </c>
      <c r="G181" s="13"/>
      <c r="H181" s="18" t="s">
        <v>30</v>
      </c>
      <c r="I181" s="18" t="s">
        <v>1456</v>
      </c>
      <c r="J181" s="18" t="s">
        <v>1698</v>
      </c>
      <c r="K181" s="18">
        <f t="shared" si="16"/>
        <v>-1716</v>
      </c>
      <c r="L181" s="18" t="s">
        <v>1104</v>
      </c>
    </row>
    <row r="182" spans="1:12" ht="17">
      <c r="A182" s="12" t="s">
        <v>1451</v>
      </c>
      <c r="B182" s="14">
        <v>56760</v>
      </c>
      <c r="C182" s="10"/>
      <c r="D182" s="14">
        <v>24</v>
      </c>
      <c r="E182" s="13" t="s">
        <v>792</v>
      </c>
      <c r="F182" s="5" t="s">
        <v>15</v>
      </c>
      <c r="G182" s="13"/>
      <c r="H182" s="18" t="s">
        <v>30</v>
      </c>
      <c r="I182" s="18" t="s">
        <v>1456</v>
      </c>
      <c r="J182" s="18" t="s">
        <v>1698</v>
      </c>
      <c r="K182" s="18">
        <f t="shared" si="16"/>
        <v>-1744</v>
      </c>
      <c r="L182" s="18" t="s">
        <v>1104</v>
      </c>
    </row>
    <row r="183" spans="1:12" ht="17">
      <c r="A183" s="12" t="s">
        <v>1460</v>
      </c>
      <c r="B183" s="14">
        <v>2919</v>
      </c>
      <c r="C183" s="10">
        <f t="shared" ref="C183:C193" si="17">34265-(B183+D183)+2</f>
        <v>31313</v>
      </c>
      <c r="D183" s="14">
        <v>35</v>
      </c>
      <c r="E183" s="13" t="s">
        <v>1427</v>
      </c>
      <c r="F183" s="13"/>
      <c r="G183" s="13"/>
      <c r="H183" s="18" t="s">
        <v>30</v>
      </c>
      <c r="I183" s="18" t="s">
        <v>1461</v>
      </c>
      <c r="J183" s="18" t="s">
        <v>1698</v>
      </c>
      <c r="K183" s="18">
        <f>C183-31539</f>
        <v>-226</v>
      </c>
      <c r="L183" s="18" t="s">
        <v>1104</v>
      </c>
    </row>
    <row r="184" spans="1:12" ht="17">
      <c r="A184" s="12" t="s">
        <v>1460</v>
      </c>
      <c r="B184" s="14">
        <v>11925</v>
      </c>
      <c r="C184" s="10">
        <f t="shared" si="17"/>
        <v>22304</v>
      </c>
      <c r="D184" s="14">
        <v>38</v>
      </c>
      <c r="E184" s="13" t="s">
        <v>1405</v>
      </c>
      <c r="F184" s="13"/>
      <c r="G184" s="13"/>
      <c r="H184" s="18" t="s">
        <v>16</v>
      </c>
      <c r="I184" s="18" t="s">
        <v>1462</v>
      </c>
      <c r="J184" s="18" t="s">
        <v>1698</v>
      </c>
      <c r="K184" s="18">
        <f>C184-22165</f>
        <v>139</v>
      </c>
      <c r="L184" s="18" t="s">
        <v>1374</v>
      </c>
    </row>
    <row r="185" spans="1:12" ht="17">
      <c r="A185" s="12" t="s">
        <v>1460</v>
      </c>
      <c r="B185" s="14">
        <v>14214</v>
      </c>
      <c r="C185" s="10">
        <f t="shared" si="17"/>
        <v>20015</v>
      </c>
      <c r="D185" s="14">
        <v>38</v>
      </c>
      <c r="E185" s="13" t="s">
        <v>1405</v>
      </c>
      <c r="F185" s="13"/>
      <c r="G185" s="13"/>
      <c r="H185" s="18" t="s">
        <v>16</v>
      </c>
      <c r="I185" s="18" t="s">
        <v>1463</v>
      </c>
      <c r="J185" s="18" t="s">
        <v>1698</v>
      </c>
      <c r="K185" s="18">
        <f>C185-19875</f>
        <v>140</v>
      </c>
      <c r="L185" s="18" t="s">
        <v>1374</v>
      </c>
    </row>
    <row r="186" spans="1:12" ht="17">
      <c r="A186" s="12" t="s">
        <v>1460</v>
      </c>
      <c r="B186" s="14">
        <v>16504</v>
      </c>
      <c r="C186" s="10">
        <f t="shared" si="17"/>
        <v>17725</v>
      </c>
      <c r="D186" s="14">
        <v>38</v>
      </c>
      <c r="E186" s="13" t="s">
        <v>1405</v>
      </c>
      <c r="F186" s="13"/>
      <c r="G186" s="13"/>
      <c r="H186" s="18" t="s">
        <v>16</v>
      </c>
      <c r="I186" s="18" t="s">
        <v>1464</v>
      </c>
      <c r="J186" s="18" t="s">
        <v>1698</v>
      </c>
      <c r="K186" s="18">
        <f>C186-17585</f>
        <v>140</v>
      </c>
      <c r="L186" s="18" t="s">
        <v>1374</v>
      </c>
    </row>
    <row r="187" spans="1:12" ht="17">
      <c r="A187" s="12" t="s">
        <v>1460</v>
      </c>
      <c r="B187" s="14">
        <v>18794</v>
      </c>
      <c r="C187" s="10">
        <f t="shared" si="17"/>
        <v>15435</v>
      </c>
      <c r="D187" s="14">
        <v>38</v>
      </c>
      <c r="E187" s="13" t="s">
        <v>1405</v>
      </c>
      <c r="F187" s="13"/>
      <c r="G187" s="13"/>
      <c r="H187" s="18" t="s">
        <v>16</v>
      </c>
      <c r="I187" s="18" t="s">
        <v>1465</v>
      </c>
      <c r="J187" s="18" t="s">
        <v>1698</v>
      </c>
      <c r="K187" s="18">
        <f>C187-15292</f>
        <v>143</v>
      </c>
      <c r="L187" s="18" t="s">
        <v>1374</v>
      </c>
    </row>
    <row r="188" spans="1:12" ht="17">
      <c r="A188" s="12" t="s">
        <v>1460</v>
      </c>
      <c r="B188" s="14">
        <v>21084</v>
      </c>
      <c r="C188" s="10">
        <f t="shared" si="17"/>
        <v>13145</v>
      </c>
      <c r="D188" s="14">
        <v>38</v>
      </c>
      <c r="E188" s="13" t="s">
        <v>1405</v>
      </c>
      <c r="F188" s="13"/>
      <c r="G188" s="13"/>
      <c r="H188" s="18" t="s">
        <v>16</v>
      </c>
      <c r="I188" s="18" t="s">
        <v>1466</v>
      </c>
      <c r="J188" s="18" t="s">
        <v>1698</v>
      </c>
      <c r="K188" s="18">
        <f>C188-13005</f>
        <v>140</v>
      </c>
      <c r="L188" s="18" t="s">
        <v>1374</v>
      </c>
    </row>
    <row r="189" spans="1:12" ht="17">
      <c r="A189" s="12" t="s">
        <v>1460</v>
      </c>
      <c r="B189" s="14">
        <v>23374</v>
      </c>
      <c r="C189" s="10">
        <f t="shared" si="17"/>
        <v>10855</v>
      </c>
      <c r="D189" s="14">
        <v>38</v>
      </c>
      <c r="E189" s="13" t="s">
        <v>1405</v>
      </c>
      <c r="F189" s="13"/>
      <c r="G189" s="13"/>
      <c r="H189" s="18" t="s">
        <v>16</v>
      </c>
      <c r="I189" s="18" t="s">
        <v>1467</v>
      </c>
      <c r="J189" s="18" t="s">
        <v>1698</v>
      </c>
      <c r="K189" s="18">
        <f>C189-10715</f>
        <v>140</v>
      </c>
      <c r="L189" s="18" t="s">
        <v>1374</v>
      </c>
    </row>
    <row r="190" spans="1:12" ht="17">
      <c r="A190" s="12" t="s">
        <v>1460</v>
      </c>
      <c r="B190" s="14">
        <v>25664</v>
      </c>
      <c r="C190" s="10">
        <f t="shared" si="17"/>
        <v>8565</v>
      </c>
      <c r="D190" s="14">
        <v>38</v>
      </c>
      <c r="E190" s="13" t="s">
        <v>1405</v>
      </c>
      <c r="F190" s="13"/>
      <c r="G190" s="13"/>
      <c r="H190" s="18" t="s">
        <v>16</v>
      </c>
      <c r="I190" s="18" t="s">
        <v>1468</v>
      </c>
      <c r="J190" s="18" t="s">
        <v>1698</v>
      </c>
      <c r="K190" s="18">
        <f>C190-8428</f>
        <v>137</v>
      </c>
      <c r="L190" s="18" t="s">
        <v>1374</v>
      </c>
    </row>
    <row r="191" spans="1:12" ht="17">
      <c r="A191" s="12" t="s">
        <v>1460</v>
      </c>
      <c r="B191" s="14">
        <v>27954</v>
      </c>
      <c r="C191" s="10">
        <f t="shared" si="17"/>
        <v>6275</v>
      </c>
      <c r="D191" s="14">
        <v>38</v>
      </c>
      <c r="E191" s="13" t="s">
        <v>1405</v>
      </c>
      <c r="F191" s="13"/>
      <c r="G191" s="13"/>
      <c r="H191" s="18" t="s">
        <v>16</v>
      </c>
      <c r="I191" s="18" t="s">
        <v>1469</v>
      </c>
      <c r="J191" s="18" t="s">
        <v>1698</v>
      </c>
      <c r="K191" s="18">
        <f>C191-6135</f>
        <v>140</v>
      </c>
      <c r="L191" s="18" t="s">
        <v>1374</v>
      </c>
    </row>
    <row r="192" spans="1:12" ht="17">
      <c r="A192" s="12" t="s">
        <v>1460</v>
      </c>
      <c r="B192" s="14">
        <v>30244</v>
      </c>
      <c r="C192" s="10">
        <f t="shared" si="17"/>
        <v>3985</v>
      </c>
      <c r="D192" s="14">
        <v>38</v>
      </c>
      <c r="E192" s="13" t="s">
        <v>1405</v>
      </c>
      <c r="F192" s="13"/>
      <c r="G192" s="13"/>
      <c r="H192" s="18" t="s">
        <v>16</v>
      </c>
      <c r="I192" s="18" t="s">
        <v>1470</v>
      </c>
      <c r="J192" s="18" t="s">
        <v>1698</v>
      </c>
      <c r="K192" s="18">
        <f>C192-3845</f>
        <v>140</v>
      </c>
      <c r="L192" s="18" t="s">
        <v>1374</v>
      </c>
    </row>
    <row r="193" spans="1:12" ht="17">
      <c r="A193" s="12" t="s">
        <v>1460</v>
      </c>
      <c r="B193" s="14">
        <v>32534</v>
      </c>
      <c r="C193" s="10">
        <f t="shared" si="17"/>
        <v>1695</v>
      </c>
      <c r="D193" s="14">
        <v>38</v>
      </c>
      <c r="E193" s="13" t="s">
        <v>1405</v>
      </c>
      <c r="F193" s="13"/>
      <c r="G193" s="13"/>
      <c r="H193" s="18" t="s">
        <v>16</v>
      </c>
      <c r="I193" s="18" t="s">
        <v>1471</v>
      </c>
      <c r="J193" s="18" t="s">
        <v>1698</v>
      </c>
      <c r="K193" s="18">
        <f>C193-1555</f>
        <v>140</v>
      </c>
      <c r="L193" s="18" t="s">
        <v>1374</v>
      </c>
    </row>
    <row r="194" spans="1:12" ht="17">
      <c r="A194" s="12" t="s">
        <v>1472</v>
      </c>
      <c r="B194" s="14">
        <v>15045</v>
      </c>
      <c r="C194" s="10"/>
      <c r="D194" s="14">
        <v>35</v>
      </c>
      <c r="E194" s="13" t="s">
        <v>1453</v>
      </c>
      <c r="F194" s="13"/>
      <c r="G194" s="13"/>
      <c r="H194" s="18" t="s">
        <v>30</v>
      </c>
      <c r="I194" s="18" t="s">
        <v>1473</v>
      </c>
      <c r="J194" s="18" t="s">
        <v>1698</v>
      </c>
      <c r="K194" s="18">
        <f>14847-B194</f>
        <v>-198</v>
      </c>
      <c r="L194" s="18" t="s">
        <v>1104</v>
      </c>
    </row>
    <row r="195" spans="1:12" ht="17">
      <c r="A195" s="12" t="s">
        <v>1472</v>
      </c>
      <c r="B195" s="14">
        <v>24167</v>
      </c>
      <c r="C195" s="10"/>
      <c r="D195" s="14">
        <v>38</v>
      </c>
      <c r="E195" s="13" t="s">
        <v>1405</v>
      </c>
      <c r="F195" s="13"/>
      <c r="G195" s="13"/>
      <c r="H195" s="18" t="s">
        <v>30</v>
      </c>
      <c r="I195" s="18" t="s">
        <v>1474</v>
      </c>
      <c r="J195" s="18" t="s">
        <v>1698</v>
      </c>
      <c r="K195" s="18">
        <f>22876-B195</f>
        <v>-1291</v>
      </c>
      <c r="L195" s="18" t="s">
        <v>1104</v>
      </c>
    </row>
    <row r="196" spans="1:12" ht="17">
      <c r="A196" s="12" t="s">
        <v>1472</v>
      </c>
      <c r="B196" s="14">
        <v>24251</v>
      </c>
      <c r="C196" s="10"/>
      <c r="D196" s="14">
        <v>24</v>
      </c>
      <c r="E196" s="13" t="s">
        <v>802</v>
      </c>
      <c r="F196" s="18" t="s">
        <v>15</v>
      </c>
      <c r="G196" s="13"/>
      <c r="H196" s="18" t="s">
        <v>30</v>
      </c>
      <c r="I196" s="18" t="s">
        <v>1474</v>
      </c>
      <c r="J196" s="18" t="s">
        <v>1698</v>
      </c>
      <c r="K196" s="18">
        <f t="shared" ref="K196:K201" si="18">22876-B196</f>
        <v>-1375</v>
      </c>
      <c r="L196" s="18" t="s">
        <v>1104</v>
      </c>
    </row>
    <row r="197" spans="1:12" ht="17">
      <c r="A197" s="12" t="s">
        <v>1472</v>
      </c>
      <c r="B197" s="14">
        <v>24279</v>
      </c>
      <c r="C197" s="10"/>
      <c r="D197" s="14">
        <v>24</v>
      </c>
      <c r="E197" s="13" t="s">
        <v>794</v>
      </c>
      <c r="F197" s="5" t="s">
        <v>15</v>
      </c>
      <c r="G197" s="13"/>
      <c r="H197" s="18" t="s">
        <v>30</v>
      </c>
      <c r="I197" s="18" t="s">
        <v>1474</v>
      </c>
      <c r="J197" s="18" t="s">
        <v>1698</v>
      </c>
      <c r="K197" s="18">
        <f t="shared" si="18"/>
        <v>-1403</v>
      </c>
      <c r="L197" s="18" t="s">
        <v>1104</v>
      </c>
    </row>
    <row r="198" spans="1:12" ht="17">
      <c r="A198" s="12" t="s">
        <v>1472</v>
      </c>
      <c r="B198" s="14">
        <v>24307</v>
      </c>
      <c r="C198" s="10"/>
      <c r="D198" s="14">
        <v>24</v>
      </c>
      <c r="E198" s="13" t="s">
        <v>792</v>
      </c>
      <c r="F198" s="5" t="s">
        <v>15</v>
      </c>
      <c r="G198" s="13"/>
      <c r="H198" s="18" t="s">
        <v>30</v>
      </c>
      <c r="I198" s="18" t="s">
        <v>1474</v>
      </c>
      <c r="J198" s="18" t="s">
        <v>1698</v>
      </c>
      <c r="K198" s="18">
        <f t="shared" si="18"/>
        <v>-1431</v>
      </c>
      <c r="L198" s="18" t="s">
        <v>1104</v>
      </c>
    </row>
    <row r="199" spans="1:12" ht="17">
      <c r="A199" s="12" t="s">
        <v>1472</v>
      </c>
      <c r="B199" s="14">
        <v>24350</v>
      </c>
      <c r="C199" s="10"/>
      <c r="D199" s="14">
        <v>24</v>
      </c>
      <c r="E199" s="13" t="s">
        <v>792</v>
      </c>
      <c r="F199" s="5" t="s">
        <v>15</v>
      </c>
      <c r="G199" s="13"/>
      <c r="H199" s="18" t="s">
        <v>30</v>
      </c>
      <c r="I199" s="18" t="s">
        <v>1474</v>
      </c>
      <c r="J199" s="18" t="s">
        <v>1698</v>
      </c>
      <c r="K199" s="18">
        <f t="shared" si="18"/>
        <v>-1474</v>
      </c>
      <c r="L199" s="18" t="s">
        <v>1104</v>
      </c>
    </row>
    <row r="200" spans="1:12" ht="17">
      <c r="A200" s="12" t="s">
        <v>1472</v>
      </c>
      <c r="B200" s="14">
        <v>24378</v>
      </c>
      <c r="C200" s="10"/>
      <c r="D200" s="14">
        <v>24</v>
      </c>
      <c r="E200" s="13" t="s">
        <v>802</v>
      </c>
      <c r="F200" s="5" t="s">
        <v>15</v>
      </c>
      <c r="G200" s="13"/>
      <c r="H200" s="18" t="s">
        <v>30</v>
      </c>
      <c r="I200" s="18" t="s">
        <v>1474</v>
      </c>
      <c r="J200" s="18" t="s">
        <v>1698</v>
      </c>
      <c r="K200" s="18">
        <f t="shared" si="18"/>
        <v>-1502</v>
      </c>
      <c r="L200" s="18" t="s">
        <v>1104</v>
      </c>
    </row>
    <row r="201" spans="1:12" ht="17">
      <c r="A201" s="12" t="s">
        <v>1472</v>
      </c>
      <c r="B201" s="14">
        <v>24413</v>
      </c>
      <c r="C201" s="10"/>
      <c r="D201" s="14">
        <v>45</v>
      </c>
      <c r="E201" s="13" t="s">
        <v>1475</v>
      </c>
      <c r="F201" s="5" t="s">
        <v>15</v>
      </c>
      <c r="G201" s="13"/>
      <c r="H201" s="18" t="s">
        <v>30</v>
      </c>
      <c r="I201" s="18" t="s">
        <v>1474</v>
      </c>
      <c r="J201" s="18" t="s">
        <v>1698</v>
      </c>
      <c r="K201" s="18">
        <f t="shared" si="18"/>
        <v>-1537</v>
      </c>
      <c r="L201" s="18" t="s">
        <v>1104</v>
      </c>
    </row>
    <row r="202" spans="1:12" ht="17">
      <c r="A202" s="12" t="s">
        <v>1476</v>
      </c>
      <c r="B202" s="14">
        <v>2488</v>
      </c>
      <c r="C202" s="10"/>
      <c r="D202" s="14">
        <v>32</v>
      </c>
      <c r="E202" s="13" t="s">
        <v>1477</v>
      </c>
      <c r="F202" s="5"/>
      <c r="G202" s="13"/>
      <c r="H202" s="18" t="s">
        <v>16</v>
      </c>
      <c r="I202" s="18" t="s">
        <v>1478</v>
      </c>
      <c r="J202" s="18" t="s">
        <v>1698</v>
      </c>
      <c r="K202" s="18">
        <f>2673-B202</f>
        <v>185</v>
      </c>
      <c r="L202" s="18" t="s">
        <v>1374</v>
      </c>
    </row>
    <row r="203" spans="1:12" ht="17">
      <c r="A203" s="12" t="s">
        <v>1476</v>
      </c>
      <c r="B203" s="14">
        <v>4776</v>
      </c>
      <c r="C203" s="10"/>
      <c r="D203" s="14">
        <v>32</v>
      </c>
      <c r="E203" s="13" t="s">
        <v>1477</v>
      </c>
      <c r="F203" s="13"/>
      <c r="G203" s="13"/>
      <c r="H203" s="18" t="s">
        <v>16</v>
      </c>
      <c r="I203" s="18" t="s">
        <v>1479</v>
      </c>
      <c r="J203" s="18" t="s">
        <v>1698</v>
      </c>
      <c r="K203" s="18">
        <f>4997-B203</f>
        <v>221</v>
      </c>
      <c r="L203" s="18" t="s">
        <v>1374</v>
      </c>
    </row>
    <row r="204" spans="1:12" ht="17">
      <c r="A204" s="12" t="s">
        <v>1476</v>
      </c>
      <c r="B204" s="14">
        <v>7043</v>
      </c>
      <c r="C204" s="10"/>
      <c r="D204" s="14">
        <v>32</v>
      </c>
      <c r="E204" s="13" t="s">
        <v>1477</v>
      </c>
      <c r="F204" s="13"/>
      <c r="G204" s="13"/>
      <c r="H204" s="18" t="s">
        <v>16</v>
      </c>
      <c r="I204" s="18" t="s">
        <v>1480</v>
      </c>
      <c r="J204" s="18" t="s">
        <v>1698</v>
      </c>
      <c r="K204" s="18">
        <f>7228-B204</f>
        <v>185</v>
      </c>
      <c r="L204" s="18" t="s">
        <v>1374</v>
      </c>
    </row>
    <row r="205" spans="1:12" ht="17">
      <c r="A205" s="12" t="s">
        <v>1476</v>
      </c>
      <c r="B205" s="14">
        <v>9325</v>
      </c>
      <c r="C205" s="10"/>
      <c r="D205" s="14">
        <v>32</v>
      </c>
      <c r="E205" s="13" t="s">
        <v>1477</v>
      </c>
      <c r="F205" s="13"/>
      <c r="G205" s="13"/>
      <c r="H205" s="18" t="s">
        <v>16</v>
      </c>
      <c r="I205" s="18" t="s">
        <v>1481</v>
      </c>
      <c r="J205" s="18" t="s">
        <v>1698</v>
      </c>
      <c r="K205" s="18">
        <f>9538-B205</f>
        <v>213</v>
      </c>
      <c r="L205" s="18" t="s">
        <v>1374</v>
      </c>
    </row>
    <row r="206" spans="1:12" ht="17">
      <c r="A206" s="12" t="s">
        <v>1482</v>
      </c>
      <c r="B206" s="14">
        <v>2020</v>
      </c>
      <c r="C206" s="10"/>
      <c r="D206" s="14">
        <v>32</v>
      </c>
      <c r="E206" s="13" t="s">
        <v>1372</v>
      </c>
      <c r="F206" s="13"/>
      <c r="G206" s="13"/>
      <c r="H206" s="18" t="s">
        <v>16</v>
      </c>
      <c r="I206" s="18" t="s">
        <v>1483</v>
      </c>
      <c r="J206" s="18" t="s">
        <v>1698</v>
      </c>
      <c r="K206" s="18">
        <f>2241-B206</f>
        <v>221</v>
      </c>
      <c r="L206" s="18" t="s">
        <v>1374</v>
      </c>
    </row>
    <row r="207" spans="1:12" ht="17">
      <c r="A207" s="12" t="s">
        <v>1482</v>
      </c>
      <c r="B207" s="14">
        <v>4299</v>
      </c>
      <c r="C207" s="10"/>
      <c r="D207" s="14">
        <v>32</v>
      </c>
      <c r="E207" s="13" t="s">
        <v>1372</v>
      </c>
      <c r="F207" s="13"/>
      <c r="G207" s="13"/>
      <c r="H207" s="18" t="s">
        <v>16</v>
      </c>
      <c r="I207" s="18" t="s">
        <v>1484</v>
      </c>
      <c r="J207" s="18" t="s">
        <v>1698</v>
      </c>
      <c r="K207" s="18">
        <f>4502-B207</f>
        <v>203</v>
      </c>
      <c r="L207" s="18" t="s">
        <v>1374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4CA0E-62D8-0747-A872-D7008049B09C}">
  <dimension ref="A1:L295"/>
  <sheetViews>
    <sheetView workbookViewId="0">
      <selection activeCell="E11" sqref="E11"/>
    </sheetView>
  </sheetViews>
  <sheetFormatPr baseColWidth="10" defaultRowHeight="16"/>
  <cols>
    <col min="1" max="1" width="12.33203125" customWidth="1"/>
    <col min="3" max="3" width="20.83203125" customWidth="1"/>
    <col min="5" max="5" width="58.33203125" customWidth="1"/>
    <col min="8" max="8" width="18.6640625" customWidth="1"/>
    <col min="9" max="9" width="18.1640625" customWidth="1"/>
    <col min="10" max="10" width="29" customWidth="1"/>
    <col min="11" max="11" width="25.83203125" customWidth="1"/>
    <col min="12" max="12" width="50.83203125" customWidth="1"/>
  </cols>
  <sheetData>
    <row r="1" spans="1:12" ht="43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68" t="s">
        <v>7</v>
      </c>
      <c r="I1" s="69" t="s">
        <v>8</v>
      </c>
      <c r="J1" s="69" t="s">
        <v>9</v>
      </c>
      <c r="K1" s="69" t="s">
        <v>10</v>
      </c>
      <c r="L1" s="69" t="s">
        <v>11</v>
      </c>
    </row>
    <row r="2" spans="1:12" ht="17">
      <c r="A2" s="21">
        <v>1</v>
      </c>
      <c r="B2" s="14">
        <v>567711</v>
      </c>
      <c r="C2" s="14"/>
      <c r="D2" s="14">
        <v>31</v>
      </c>
      <c r="E2" s="13" t="s">
        <v>1593</v>
      </c>
      <c r="H2" t="s">
        <v>30</v>
      </c>
      <c r="I2" t="s">
        <v>1507</v>
      </c>
      <c r="J2" t="s">
        <v>1698</v>
      </c>
      <c r="K2">
        <v>-2</v>
      </c>
      <c r="L2" t="s">
        <v>1104</v>
      </c>
    </row>
    <row r="3" spans="1:12" ht="17">
      <c r="A3" s="21">
        <v>1</v>
      </c>
      <c r="B3" s="14">
        <v>581077</v>
      </c>
      <c r="C3" s="14"/>
      <c r="D3" s="14">
        <v>24</v>
      </c>
      <c r="E3" s="13" t="s">
        <v>796</v>
      </c>
      <c r="F3" t="s">
        <v>15</v>
      </c>
      <c r="H3" t="s">
        <v>16</v>
      </c>
      <c r="I3" t="s">
        <v>1508</v>
      </c>
      <c r="J3" t="s">
        <v>1699</v>
      </c>
      <c r="K3">
        <v>335</v>
      </c>
      <c r="L3" t="s">
        <v>1185</v>
      </c>
    </row>
    <row r="4" spans="1:12" ht="17">
      <c r="A4" s="21">
        <v>1</v>
      </c>
      <c r="B4" s="14">
        <v>581105</v>
      </c>
      <c r="C4" s="14"/>
      <c r="D4" s="14">
        <v>24</v>
      </c>
      <c r="E4" s="13" t="s">
        <v>1341</v>
      </c>
      <c r="F4" t="s">
        <v>15</v>
      </c>
      <c r="H4" t="s">
        <v>16</v>
      </c>
      <c r="I4" t="s">
        <v>1508</v>
      </c>
      <c r="J4" t="s">
        <v>1699</v>
      </c>
      <c r="K4">
        <v>363</v>
      </c>
      <c r="L4" t="s">
        <v>1185</v>
      </c>
    </row>
    <row r="5" spans="1:12" ht="17">
      <c r="A5" s="21">
        <v>1</v>
      </c>
      <c r="B5" s="14">
        <v>581147</v>
      </c>
      <c r="C5" s="14"/>
      <c r="D5" s="14">
        <v>24</v>
      </c>
      <c r="E5" s="13" t="s">
        <v>792</v>
      </c>
      <c r="F5" t="s">
        <v>15</v>
      </c>
      <c r="H5" t="s">
        <v>16</v>
      </c>
      <c r="I5" t="s">
        <v>1508</v>
      </c>
      <c r="J5" t="s">
        <v>1699</v>
      </c>
      <c r="K5">
        <v>405</v>
      </c>
      <c r="L5" t="s">
        <v>1185</v>
      </c>
    </row>
    <row r="6" spans="1:12" ht="17">
      <c r="A6" s="21">
        <v>1</v>
      </c>
      <c r="B6" s="14">
        <v>581182</v>
      </c>
      <c r="C6" s="14"/>
      <c r="D6" s="14">
        <v>24</v>
      </c>
      <c r="E6" s="13" t="s">
        <v>1300</v>
      </c>
      <c r="F6" t="s">
        <v>15</v>
      </c>
      <c r="H6" t="s">
        <v>16</v>
      </c>
      <c r="I6" t="s">
        <v>1508</v>
      </c>
      <c r="J6" t="s">
        <v>1699</v>
      </c>
      <c r="K6">
        <v>440</v>
      </c>
      <c r="L6" t="s">
        <v>1185</v>
      </c>
    </row>
    <row r="7" spans="1:12" ht="17">
      <c r="A7" s="21">
        <v>1</v>
      </c>
      <c r="B7" s="14">
        <v>581226</v>
      </c>
      <c r="C7" s="14"/>
      <c r="D7" s="14">
        <v>24</v>
      </c>
      <c r="E7" s="13" t="s">
        <v>1300</v>
      </c>
      <c r="F7" t="s">
        <v>15</v>
      </c>
      <c r="H7" t="s">
        <v>16</v>
      </c>
      <c r="I7" t="s">
        <v>1508</v>
      </c>
      <c r="J7" t="s">
        <v>1699</v>
      </c>
      <c r="K7">
        <v>484</v>
      </c>
      <c r="L7" t="s">
        <v>1185</v>
      </c>
    </row>
    <row r="8" spans="1:12" ht="17">
      <c r="A8" s="21">
        <v>1</v>
      </c>
      <c r="B8" s="14">
        <v>581254</v>
      </c>
      <c r="C8" s="14"/>
      <c r="D8" s="14">
        <v>24</v>
      </c>
      <c r="E8" s="13" t="s">
        <v>796</v>
      </c>
      <c r="F8" t="s">
        <v>15</v>
      </c>
      <c r="H8" t="s">
        <v>16</v>
      </c>
      <c r="I8" t="s">
        <v>1508</v>
      </c>
      <c r="J8" t="s">
        <v>1699</v>
      </c>
      <c r="K8">
        <v>512</v>
      </c>
      <c r="L8" t="s">
        <v>1185</v>
      </c>
    </row>
    <row r="9" spans="1:12" ht="17">
      <c r="A9" s="21">
        <v>1</v>
      </c>
      <c r="B9" s="14">
        <v>581282</v>
      </c>
      <c r="C9" s="14"/>
      <c r="D9" s="14">
        <v>45</v>
      </c>
      <c r="E9" s="13" t="s">
        <v>1594</v>
      </c>
      <c r="F9" t="s">
        <v>15</v>
      </c>
      <c r="H9" t="s">
        <v>16</v>
      </c>
      <c r="I9" t="s">
        <v>1508</v>
      </c>
      <c r="J9" t="s">
        <v>1699</v>
      </c>
      <c r="K9">
        <v>540</v>
      </c>
      <c r="L9" t="s">
        <v>1185</v>
      </c>
    </row>
    <row r="10" spans="1:12" ht="17">
      <c r="A10" s="21">
        <v>1</v>
      </c>
      <c r="B10" s="14">
        <v>581331</v>
      </c>
      <c r="C10" s="14"/>
      <c r="D10" s="14">
        <v>24</v>
      </c>
      <c r="E10" s="13" t="s">
        <v>796</v>
      </c>
      <c r="F10" t="s">
        <v>15</v>
      </c>
      <c r="H10" t="s">
        <v>16</v>
      </c>
      <c r="I10" t="s">
        <v>1508</v>
      </c>
      <c r="J10" t="s">
        <v>1699</v>
      </c>
      <c r="K10">
        <v>589</v>
      </c>
      <c r="L10" t="s">
        <v>1185</v>
      </c>
    </row>
    <row r="11" spans="1:12" ht="17">
      <c r="A11" s="21">
        <v>1</v>
      </c>
      <c r="B11" s="14">
        <v>581373</v>
      </c>
      <c r="C11" s="14"/>
      <c r="D11" s="14">
        <v>45</v>
      </c>
      <c r="E11" s="13" t="s">
        <v>1595</v>
      </c>
      <c r="F11" t="s">
        <v>15</v>
      </c>
      <c r="H11" t="s">
        <v>16</v>
      </c>
      <c r="I11" t="s">
        <v>1508</v>
      </c>
      <c r="J11" t="s">
        <v>1699</v>
      </c>
      <c r="K11">
        <v>631</v>
      </c>
      <c r="L11" t="s">
        <v>1185</v>
      </c>
    </row>
    <row r="12" spans="1:12" ht="17">
      <c r="A12" s="21">
        <v>1</v>
      </c>
      <c r="B12" s="14">
        <v>581422</v>
      </c>
      <c r="C12" s="14"/>
      <c r="D12" s="14">
        <v>24</v>
      </c>
      <c r="E12" s="13" t="s">
        <v>794</v>
      </c>
      <c r="F12" t="s">
        <v>15</v>
      </c>
      <c r="H12" t="s">
        <v>16</v>
      </c>
      <c r="I12" t="s">
        <v>1508</v>
      </c>
      <c r="J12" t="s">
        <v>1699</v>
      </c>
      <c r="K12">
        <v>680</v>
      </c>
      <c r="L12" t="s">
        <v>1185</v>
      </c>
    </row>
    <row r="13" spans="1:12" ht="17">
      <c r="A13" s="21">
        <v>1</v>
      </c>
      <c r="B13" s="14">
        <v>581450</v>
      </c>
      <c r="C13" s="14"/>
      <c r="D13" s="14">
        <v>45</v>
      </c>
      <c r="E13" s="13" t="s">
        <v>1595</v>
      </c>
      <c r="F13" t="s">
        <v>15</v>
      </c>
      <c r="H13" t="s">
        <v>16</v>
      </c>
      <c r="I13" t="s">
        <v>1508</v>
      </c>
      <c r="J13" t="s">
        <v>1699</v>
      </c>
      <c r="K13">
        <v>708</v>
      </c>
      <c r="L13" t="s">
        <v>1185</v>
      </c>
    </row>
    <row r="14" spans="1:12" ht="17">
      <c r="A14" s="21">
        <v>1</v>
      </c>
      <c r="B14" s="14">
        <v>581499</v>
      </c>
      <c r="C14" s="14"/>
      <c r="D14" s="14">
        <v>24</v>
      </c>
      <c r="E14" s="13" t="s">
        <v>794</v>
      </c>
      <c r="F14" t="s">
        <v>15</v>
      </c>
      <c r="H14" t="s">
        <v>16</v>
      </c>
      <c r="I14" t="s">
        <v>1508</v>
      </c>
      <c r="J14" t="s">
        <v>1699</v>
      </c>
      <c r="K14">
        <v>757</v>
      </c>
      <c r="L14" t="s">
        <v>1185</v>
      </c>
    </row>
    <row r="15" spans="1:12" ht="17">
      <c r="A15" s="21">
        <v>1</v>
      </c>
      <c r="B15" s="14">
        <v>581534</v>
      </c>
      <c r="C15" s="14"/>
      <c r="D15" s="14">
        <v>24</v>
      </c>
      <c r="E15" s="13" t="s">
        <v>794</v>
      </c>
      <c r="F15" t="s">
        <v>15</v>
      </c>
      <c r="H15" t="s">
        <v>16</v>
      </c>
      <c r="I15" t="s">
        <v>1508</v>
      </c>
      <c r="J15" t="s">
        <v>1699</v>
      </c>
      <c r="K15">
        <v>792</v>
      </c>
      <c r="L15" t="s">
        <v>1185</v>
      </c>
    </row>
    <row r="16" spans="1:12" ht="17">
      <c r="A16" s="21">
        <v>1</v>
      </c>
      <c r="B16" s="14">
        <v>581562</v>
      </c>
      <c r="C16" s="14"/>
      <c r="D16" s="14">
        <v>24</v>
      </c>
      <c r="E16" s="13" t="s">
        <v>807</v>
      </c>
      <c r="F16" t="s">
        <v>15</v>
      </c>
      <c r="H16" t="s">
        <v>16</v>
      </c>
      <c r="I16" t="s">
        <v>1508</v>
      </c>
      <c r="J16" t="s">
        <v>1699</v>
      </c>
      <c r="K16">
        <v>820</v>
      </c>
      <c r="L16" t="s">
        <v>1185</v>
      </c>
    </row>
    <row r="17" spans="1:12" ht="17">
      <c r="A17" s="21">
        <v>1</v>
      </c>
      <c r="B17" s="14">
        <v>581590</v>
      </c>
      <c r="C17" s="14"/>
      <c r="D17" s="14">
        <v>24</v>
      </c>
      <c r="E17" s="13" t="s">
        <v>792</v>
      </c>
      <c r="F17" t="s">
        <v>15</v>
      </c>
      <c r="H17" t="s">
        <v>16</v>
      </c>
      <c r="I17" t="s">
        <v>1508</v>
      </c>
      <c r="J17" t="s">
        <v>1699</v>
      </c>
      <c r="K17">
        <v>848</v>
      </c>
      <c r="L17" t="s">
        <v>1185</v>
      </c>
    </row>
    <row r="18" spans="1:12" ht="17">
      <c r="A18" s="21">
        <v>1</v>
      </c>
      <c r="B18" s="14">
        <v>581618</v>
      </c>
      <c r="C18" s="14"/>
      <c r="D18" s="14">
        <v>24</v>
      </c>
      <c r="E18" s="13" t="s">
        <v>794</v>
      </c>
      <c r="F18" t="s">
        <v>15</v>
      </c>
      <c r="H18" t="s">
        <v>16</v>
      </c>
      <c r="I18" t="s">
        <v>1508</v>
      </c>
      <c r="J18" t="s">
        <v>1699</v>
      </c>
      <c r="K18">
        <v>876</v>
      </c>
      <c r="L18" t="s">
        <v>1185</v>
      </c>
    </row>
    <row r="19" spans="1:12" ht="17">
      <c r="A19" s="21">
        <v>1</v>
      </c>
      <c r="B19" s="14">
        <v>581660</v>
      </c>
      <c r="C19" s="14"/>
      <c r="D19" s="14">
        <v>24</v>
      </c>
      <c r="E19" s="13" t="s">
        <v>807</v>
      </c>
      <c r="F19" t="s">
        <v>15</v>
      </c>
      <c r="H19" t="s">
        <v>16</v>
      </c>
      <c r="I19" t="s">
        <v>1508</v>
      </c>
      <c r="J19" t="s">
        <v>1699</v>
      </c>
      <c r="K19">
        <v>918</v>
      </c>
      <c r="L19" t="s">
        <v>1185</v>
      </c>
    </row>
    <row r="20" spans="1:12" ht="17">
      <c r="A20" s="21">
        <v>1</v>
      </c>
      <c r="B20" s="14">
        <v>581702</v>
      </c>
      <c r="C20" s="14"/>
      <c r="D20" s="14">
        <v>24</v>
      </c>
      <c r="E20" s="13" t="s">
        <v>1300</v>
      </c>
      <c r="F20" t="s">
        <v>15</v>
      </c>
      <c r="H20" t="s">
        <v>16</v>
      </c>
      <c r="I20" t="s">
        <v>1508</v>
      </c>
      <c r="J20" t="s">
        <v>1699</v>
      </c>
      <c r="K20">
        <v>960</v>
      </c>
      <c r="L20" t="s">
        <v>1185</v>
      </c>
    </row>
    <row r="21" spans="1:12" ht="17">
      <c r="A21" s="12" t="s">
        <v>26</v>
      </c>
      <c r="B21" s="14">
        <v>84310</v>
      </c>
      <c r="C21" s="14">
        <f>581727-(B21+D21)+2</f>
        <v>497380</v>
      </c>
      <c r="D21" s="14">
        <v>39</v>
      </c>
      <c r="E21" s="13" t="s">
        <v>1596</v>
      </c>
      <c r="H21" t="s">
        <v>40</v>
      </c>
      <c r="I21" t="s">
        <v>1545</v>
      </c>
      <c r="J21" t="s">
        <v>1699</v>
      </c>
      <c r="K21">
        <v>0</v>
      </c>
      <c r="L21" t="s">
        <v>1104</v>
      </c>
    </row>
    <row r="22" spans="1:12" ht="17">
      <c r="A22" s="12" t="s">
        <v>26</v>
      </c>
      <c r="B22" s="14">
        <v>581339</v>
      </c>
      <c r="C22" s="14">
        <f t="shared" ref="C22:C30" si="0">581727-(B22+D22)+2</f>
        <v>345</v>
      </c>
      <c r="D22" s="14">
        <v>45</v>
      </c>
      <c r="E22" s="13" t="s">
        <v>1597</v>
      </c>
      <c r="F22" t="s">
        <v>15</v>
      </c>
      <c r="H22" t="s">
        <v>16</v>
      </c>
      <c r="I22" t="s">
        <v>1546</v>
      </c>
      <c r="J22" t="s">
        <v>1699</v>
      </c>
      <c r="K22">
        <v>1400</v>
      </c>
      <c r="L22" t="s">
        <v>1185</v>
      </c>
    </row>
    <row r="23" spans="1:12" ht="17">
      <c r="A23" s="12" t="s">
        <v>26</v>
      </c>
      <c r="B23" s="14">
        <v>581389</v>
      </c>
      <c r="C23" s="14">
        <f t="shared" si="0"/>
        <v>316</v>
      </c>
      <c r="D23" s="14">
        <v>24</v>
      </c>
      <c r="E23" s="13" t="s">
        <v>796</v>
      </c>
      <c r="F23" t="s">
        <v>15</v>
      </c>
      <c r="H23" t="s">
        <v>16</v>
      </c>
      <c r="I23" t="s">
        <v>1546</v>
      </c>
      <c r="J23" t="s">
        <v>1699</v>
      </c>
      <c r="K23">
        <v>1429</v>
      </c>
      <c r="L23" t="s">
        <v>1185</v>
      </c>
    </row>
    <row r="24" spans="1:12" ht="17">
      <c r="A24" s="12" t="s">
        <v>26</v>
      </c>
      <c r="B24" s="14">
        <v>581417</v>
      </c>
      <c r="C24" s="14">
        <f t="shared" si="0"/>
        <v>288</v>
      </c>
      <c r="D24" s="14">
        <v>24</v>
      </c>
      <c r="E24" s="13" t="s">
        <v>792</v>
      </c>
      <c r="F24" t="s">
        <v>15</v>
      </c>
      <c r="H24" t="s">
        <v>16</v>
      </c>
      <c r="I24" t="s">
        <v>1546</v>
      </c>
      <c r="J24" t="s">
        <v>1699</v>
      </c>
      <c r="K24">
        <v>1457</v>
      </c>
      <c r="L24" t="s">
        <v>1185</v>
      </c>
    </row>
    <row r="25" spans="1:12" ht="17">
      <c r="A25" s="12" t="s">
        <v>26</v>
      </c>
      <c r="B25" s="14">
        <v>581479</v>
      </c>
      <c r="C25" s="14">
        <f t="shared" si="0"/>
        <v>226</v>
      </c>
      <c r="D25" s="14">
        <v>24</v>
      </c>
      <c r="E25" s="13" t="s">
        <v>1341</v>
      </c>
      <c r="F25" t="s">
        <v>15</v>
      </c>
      <c r="H25" t="s">
        <v>16</v>
      </c>
      <c r="I25" t="s">
        <v>1546</v>
      </c>
      <c r="J25" t="s">
        <v>1699</v>
      </c>
      <c r="K25">
        <v>1519</v>
      </c>
      <c r="L25" t="s">
        <v>1185</v>
      </c>
    </row>
    <row r="26" spans="1:12" ht="17">
      <c r="A26" s="12" t="s">
        <v>26</v>
      </c>
      <c r="B26" s="14">
        <v>581507</v>
      </c>
      <c r="C26" s="14">
        <f t="shared" si="0"/>
        <v>198</v>
      </c>
      <c r="D26" s="14">
        <v>24</v>
      </c>
      <c r="E26" s="13" t="s">
        <v>1300</v>
      </c>
      <c r="F26" t="s">
        <v>15</v>
      </c>
      <c r="H26" t="s">
        <v>16</v>
      </c>
      <c r="I26" t="s">
        <v>1546</v>
      </c>
      <c r="J26" t="s">
        <v>1699</v>
      </c>
      <c r="K26">
        <v>1547</v>
      </c>
      <c r="L26" t="s">
        <v>1185</v>
      </c>
    </row>
    <row r="27" spans="1:12" ht="17">
      <c r="A27" s="12" t="s">
        <v>26</v>
      </c>
      <c r="B27" s="14">
        <v>581556</v>
      </c>
      <c r="C27" s="14">
        <f t="shared" si="0"/>
        <v>128</v>
      </c>
      <c r="D27" s="14">
        <v>45</v>
      </c>
      <c r="E27" s="13" t="s">
        <v>1598</v>
      </c>
      <c r="F27" t="s">
        <v>15</v>
      </c>
      <c r="H27" t="s">
        <v>16</v>
      </c>
      <c r="I27" t="s">
        <v>1546</v>
      </c>
      <c r="J27" t="s">
        <v>1699</v>
      </c>
      <c r="K27">
        <v>1617</v>
      </c>
      <c r="L27" t="s">
        <v>1185</v>
      </c>
    </row>
    <row r="28" spans="1:12" ht="17">
      <c r="A28" s="12" t="s">
        <v>26</v>
      </c>
      <c r="B28" s="14">
        <v>581612</v>
      </c>
      <c r="C28" s="14">
        <f t="shared" si="0"/>
        <v>72</v>
      </c>
      <c r="D28" s="14">
        <v>45</v>
      </c>
      <c r="E28" s="13" t="s">
        <v>1599</v>
      </c>
      <c r="F28" t="s">
        <v>15</v>
      </c>
      <c r="H28" t="s">
        <v>16</v>
      </c>
      <c r="I28" t="s">
        <v>1546</v>
      </c>
      <c r="J28" t="s">
        <v>1699</v>
      </c>
      <c r="K28">
        <v>1673</v>
      </c>
      <c r="L28" t="s">
        <v>1185</v>
      </c>
    </row>
    <row r="29" spans="1:12" ht="17">
      <c r="A29" s="12" t="s">
        <v>26</v>
      </c>
      <c r="B29" s="14">
        <v>581661</v>
      </c>
      <c r="C29" s="14">
        <f t="shared" si="0"/>
        <v>44</v>
      </c>
      <c r="D29" s="14">
        <v>24</v>
      </c>
      <c r="E29" s="13" t="s">
        <v>792</v>
      </c>
      <c r="F29" t="s">
        <v>15</v>
      </c>
      <c r="H29" t="s">
        <v>16</v>
      </c>
      <c r="I29" t="s">
        <v>1546</v>
      </c>
      <c r="J29" t="s">
        <v>1699</v>
      </c>
      <c r="K29">
        <v>1701</v>
      </c>
      <c r="L29" t="s">
        <v>1185</v>
      </c>
    </row>
    <row r="30" spans="1:12" ht="17">
      <c r="A30" s="12" t="s">
        <v>26</v>
      </c>
      <c r="B30" s="14">
        <v>581704</v>
      </c>
      <c r="C30" s="14">
        <f t="shared" si="0"/>
        <v>1</v>
      </c>
      <c r="D30" s="14">
        <v>24</v>
      </c>
      <c r="E30" s="13" t="s">
        <v>792</v>
      </c>
      <c r="F30" t="s">
        <v>15</v>
      </c>
      <c r="H30" t="s">
        <v>16</v>
      </c>
      <c r="I30" t="s">
        <v>1546</v>
      </c>
      <c r="J30" t="s">
        <v>1699</v>
      </c>
      <c r="K30">
        <v>1744</v>
      </c>
      <c r="L30" t="s">
        <v>1185</v>
      </c>
    </row>
    <row r="31" spans="1:12">
      <c r="A31" s="40">
        <v>2</v>
      </c>
      <c r="B31" s="40">
        <v>578781</v>
      </c>
      <c r="C31" s="40"/>
      <c r="D31" s="40">
        <v>24</v>
      </c>
      <c r="E31" s="70" t="s">
        <v>1600</v>
      </c>
      <c r="F31" t="s">
        <v>15</v>
      </c>
      <c r="H31" t="s">
        <v>16</v>
      </c>
      <c r="I31" t="s">
        <v>1509</v>
      </c>
      <c r="J31" t="s">
        <v>1699</v>
      </c>
      <c r="K31">
        <v>368</v>
      </c>
      <c r="L31" t="s">
        <v>1185</v>
      </c>
    </row>
    <row r="32" spans="1:12">
      <c r="A32" s="40">
        <v>2</v>
      </c>
      <c r="B32" s="40">
        <v>578831</v>
      </c>
      <c r="C32" s="40"/>
      <c r="D32" s="40">
        <v>24</v>
      </c>
      <c r="E32" s="70" t="s">
        <v>1601</v>
      </c>
      <c r="F32" t="s">
        <v>15</v>
      </c>
      <c r="H32" t="s">
        <v>16</v>
      </c>
      <c r="I32" t="s">
        <v>1509</v>
      </c>
      <c r="J32" t="s">
        <v>1699</v>
      </c>
      <c r="K32">
        <v>418</v>
      </c>
      <c r="L32" t="s">
        <v>1185</v>
      </c>
    </row>
    <row r="33" spans="1:12">
      <c r="A33" s="40">
        <v>2</v>
      </c>
      <c r="B33" s="40">
        <v>578865</v>
      </c>
      <c r="C33" s="40"/>
      <c r="D33" s="40">
        <v>24</v>
      </c>
      <c r="E33" s="70" t="s">
        <v>1600</v>
      </c>
      <c r="F33" t="s">
        <v>15</v>
      </c>
      <c r="H33" t="s">
        <v>16</v>
      </c>
      <c r="I33" t="s">
        <v>1509</v>
      </c>
      <c r="J33" t="s">
        <v>1699</v>
      </c>
      <c r="K33">
        <v>452</v>
      </c>
      <c r="L33" t="s">
        <v>1185</v>
      </c>
    </row>
    <row r="34" spans="1:12" ht="17">
      <c r="A34" s="12" t="s">
        <v>47</v>
      </c>
      <c r="B34" s="14">
        <v>480763</v>
      </c>
      <c r="C34" s="14">
        <f>578895-(B34+D34)+2</f>
        <v>98100</v>
      </c>
      <c r="D34" s="14">
        <v>34</v>
      </c>
      <c r="E34" s="13" t="s">
        <v>1602</v>
      </c>
      <c r="H34" t="s">
        <v>30</v>
      </c>
      <c r="I34" t="s">
        <v>1549</v>
      </c>
      <c r="J34" t="s">
        <v>1699</v>
      </c>
      <c r="K34">
        <v>-36</v>
      </c>
      <c r="L34" t="s">
        <v>1550</v>
      </c>
    </row>
    <row r="35" spans="1:12" ht="17">
      <c r="A35" s="12" t="s">
        <v>47</v>
      </c>
      <c r="B35" s="14">
        <v>578376</v>
      </c>
      <c r="C35" s="14">
        <f t="shared" ref="C35:C49" si="1">578895-(B35+D35)+2</f>
        <v>495</v>
      </c>
      <c r="D35" s="14">
        <v>26</v>
      </c>
      <c r="E35" s="13" t="s">
        <v>1603</v>
      </c>
      <c r="H35" t="s">
        <v>16</v>
      </c>
      <c r="I35" t="s">
        <v>1547</v>
      </c>
      <c r="J35" t="s">
        <v>1699</v>
      </c>
      <c r="K35">
        <v>330</v>
      </c>
      <c r="L35" t="s">
        <v>1185</v>
      </c>
    </row>
    <row r="36" spans="1:12" ht="17">
      <c r="A36" s="12" t="s">
        <v>47</v>
      </c>
      <c r="B36" s="14">
        <v>578406</v>
      </c>
      <c r="C36" s="14">
        <f t="shared" si="1"/>
        <v>467</v>
      </c>
      <c r="D36" s="14">
        <v>24</v>
      </c>
      <c r="E36" s="13" t="s">
        <v>794</v>
      </c>
      <c r="F36" t="s">
        <v>15</v>
      </c>
      <c r="H36" t="s">
        <v>16</v>
      </c>
      <c r="I36" t="s">
        <v>1547</v>
      </c>
      <c r="J36" t="s">
        <v>1699</v>
      </c>
      <c r="K36">
        <v>358</v>
      </c>
      <c r="L36" t="s">
        <v>1185</v>
      </c>
    </row>
    <row r="37" spans="1:12" ht="17">
      <c r="A37" s="12" t="s">
        <v>47</v>
      </c>
      <c r="B37" s="14">
        <v>578434</v>
      </c>
      <c r="C37" s="14">
        <f t="shared" si="1"/>
        <v>439</v>
      </c>
      <c r="D37" s="14">
        <v>24</v>
      </c>
      <c r="E37" s="13" t="s">
        <v>807</v>
      </c>
      <c r="F37" t="s">
        <v>15</v>
      </c>
      <c r="H37" t="s">
        <v>16</v>
      </c>
      <c r="I37" t="s">
        <v>1547</v>
      </c>
      <c r="J37" t="s">
        <v>1699</v>
      </c>
      <c r="K37">
        <v>386</v>
      </c>
      <c r="L37" t="s">
        <v>1185</v>
      </c>
    </row>
    <row r="38" spans="1:12" ht="17">
      <c r="A38" s="12" t="s">
        <v>47</v>
      </c>
      <c r="B38" s="14">
        <v>578462</v>
      </c>
      <c r="C38" s="14">
        <f t="shared" si="1"/>
        <v>411</v>
      </c>
      <c r="D38" s="14">
        <v>24</v>
      </c>
      <c r="E38" s="13" t="s">
        <v>796</v>
      </c>
      <c r="F38" t="s">
        <v>15</v>
      </c>
      <c r="H38" t="s">
        <v>16</v>
      </c>
      <c r="I38" t="s">
        <v>1547</v>
      </c>
      <c r="J38" t="s">
        <v>1699</v>
      </c>
      <c r="K38">
        <v>414</v>
      </c>
      <c r="L38" t="s">
        <v>1185</v>
      </c>
    </row>
    <row r="39" spans="1:12" ht="17">
      <c r="A39" s="12" t="s">
        <v>47</v>
      </c>
      <c r="B39" s="14">
        <v>578490</v>
      </c>
      <c r="C39" s="14">
        <f t="shared" si="1"/>
        <v>362</v>
      </c>
      <c r="D39" s="14">
        <v>45</v>
      </c>
      <c r="E39" s="13" t="s">
        <v>1604</v>
      </c>
      <c r="F39" t="s">
        <v>15</v>
      </c>
      <c r="H39" t="s">
        <v>16</v>
      </c>
      <c r="I39" t="s">
        <v>1547</v>
      </c>
      <c r="J39" t="s">
        <v>1699</v>
      </c>
      <c r="K39">
        <v>463</v>
      </c>
      <c r="L39" t="s">
        <v>1185</v>
      </c>
    </row>
    <row r="40" spans="1:12" ht="17">
      <c r="A40" s="12" t="s">
        <v>47</v>
      </c>
      <c r="B40" s="14">
        <v>578541</v>
      </c>
      <c r="C40" s="14">
        <f t="shared" si="1"/>
        <v>332</v>
      </c>
      <c r="D40" s="14">
        <v>24</v>
      </c>
      <c r="E40" s="13" t="s">
        <v>792</v>
      </c>
      <c r="F40" t="s">
        <v>15</v>
      </c>
      <c r="H40" t="s">
        <v>16</v>
      </c>
      <c r="I40" t="s">
        <v>1547</v>
      </c>
      <c r="J40" t="s">
        <v>1699</v>
      </c>
      <c r="K40">
        <v>493</v>
      </c>
      <c r="L40" t="s">
        <v>1185</v>
      </c>
    </row>
    <row r="41" spans="1:12" ht="17">
      <c r="A41" s="12" t="s">
        <v>47</v>
      </c>
      <c r="B41" s="14">
        <v>578569</v>
      </c>
      <c r="C41" s="14">
        <f t="shared" si="1"/>
        <v>304</v>
      </c>
      <c r="D41" s="14">
        <v>24</v>
      </c>
      <c r="E41" s="13" t="s">
        <v>794</v>
      </c>
      <c r="F41" t="s">
        <v>15</v>
      </c>
      <c r="H41" t="s">
        <v>16</v>
      </c>
      <c r="I41" t="s">
        <v>1547</v>
      </c>
      <c r="J41" t="s">
        <v>1699</v>
      </c>
      <c r="K41">
        <v>521</v>
      </c>
      <c r="L41" t="s">
        <v>1185</v>
      </c>
    </row>
    <row r="42" spans="1:12" ht="17">
      <c r="A42" s="12" t="s">
        <v>47</v>
      </c>
      <c r="B42" s="14">
        <v>578604</v>
      </c>
      <c r="C42" s="14">
        <f t="shared" si="1"/>
        <v>269</v>
      </c>
      <c r="D42" s="14">
        <v>24</v>
      </c>
      <c r="E42" s="13" t="s">
        <v>796</v>
      </c>
      <c r="F42" t="s">
        <v>15</v>
      </c>
      <c r="H42" t="s">
        <v>16</v>
      </c>
      <c r="I42" t="s">
        <v>1547</v>
      </c>
      <c r="J42" t="s">
        <v>1699</v>
      </c>
      <c r="K42">
        <v>556</v>
      </c>
      <c r="L42" t="s">
        <v>1185</v>
      </c>
    </row>
    <row r="43" spans="1:12" ht="17">
      <c r="A43" s="12" t="s">
        <v>47</v>
      </c>
      <c r="B43" s="14">
        <v>578647</v>
      </c>
      <c r="C43" s="14">
        <f t="shared" si="1"/>
        <v>226</v>
      </c>
      <c r="D43" s="14">
        <v>24</v>
      </c>
      <c r="E43" s="13" t="s">
        <v>792</v>
      </c>
      <c r="F43" t="s">
        <v>15</v>
      </c>
      <c r="H43" t="s">
        <v>16</v>
      </c>
      <c r="I43" t="s">
        <v>1547</v>
      </c>
      <c r="J43" t="s">
        <v>1699</v>
      </c>
      <c r="K43">
        <v>599</v>
      </c>
      <c r="L43" t="s">
        <v>1185</v>
      </c>
    </row>
    <row r="44" spans="1:12" ht="17">
      <c r="A44" s="12" t="s">
        <v>47</v>
      </c>
      <c r="B44" s="14">
        <v>578684</v>
      </c>
      <c r="C44" s="14">
        <f t="shared" si="1"/>
        <v>189</v>
      </c>
      <c r="D44" s="14">
        <v>24</v>
      </c>
      <c r="E44" s="13" t="s">
        <v>807</v>
      </c>
      <c r="F44" t="s">
        <v>15</v>
      </c>
      <c r="H44" t="s">
        <v>16</v>
      </c>
      <c r="I44" t="s">
        <v>1547</v>
      </c>
      <c r="J44" t="s">
        <v>1699</v>
      </c>
      <c r="K44">
        <v>636</v>
      </c>
      <c r="L44" t="s">
        <v>1185</v>
      </c>
    </row>
    <row r="45" spans="1:12" ht="17">
      <c r="A45" s="12" t="s">
        <v>47</v>
      </c>
      <c r="B45" s="14">
        <v>578712</v>
      </c>
      <c r="C45" s="14">
        <f t="shared" si="1"/>
        <v>161</v>
      </c>
      <c r="D45" s="14">
        <v>24</v>
      </c>
      <c r="E45" s="13" t="s">
        <v>794</v>
      </c>
      <c r="F45" t="s">
        <v>15</v>
      </c>
      <c r="H45" t="s">
        <v>16</v>
      </c>
      <c r="I45" t="s">
        <v>1547</v>
      </c>
      <c r="J45" t="s">
        <v>1699</v>
      </c>
      <c r="K45">
        <v>664</v>
      </c>
      <c r="L45" t="s">
        <v>1185</v>
      </c>
    </row>
    <row r="46" spans="1:12" ht="17">
      <c r="A46" s="12" t="s">
        <v>47</v>
      </c>
      <c r="B46" s="14">
        <v>578740</v>
      </c>
      <c r="C46" s="14">
        <f t="shared" si="1"/>
        <v>133</v>
      </c>
      <c r="D46" s="14">
        <v>24</v>
      </c>
      <c r="E46" s="13" t="s">
        <v>1300</v>
      </c>
      <c r="F46" t="s">
        <v>15</v>
      </c>
      <c r="H46" t="s">
        <v>16</v>
      </c>
      <c r="I46" t="s">
        <v>1547</v>
      </c>
      <c r="J46" t="s">
        <v>1699</v>
      </c>
      <c r="K46">
        <v>692</v>
      </c>
      <c r="L46" t="s">
        <v>1185</v>
      </c>
    </row>
    <row r="47" spans="1:12" ht="17">
      <c r="A47" s="12" t="s">
        <v>47</v>
      </c>
      <c r="B47" s="14">
        <v>578782</v>
      </c>
      <c r="C47" s="14">
        <f t="shared" si="1"/>
        <v>91</v>
      </c>
      <c r="D47" s="14">
        <v>24</v>
      </c>
      <c r="E47" s="13" t="s">
        <v>792</v>
      </c>
      <c r="F47" t="s">
        <v>15</v>
      </c>
      <c r="H47" t="s">
        <v>16</v>
      </c>
      <c r="I47" t="s">
        <v>1547</v>
      </c>
      <c r="J47" t="s">
        <v>1699</v>
      </c>
      <c r="K47">
        <v>734</v>
      </c>
      <c r="L47" t="s">
        <v>1185</v>
      </c>
    </row>
    <row r="48" spans="1:12" ht="17">
      <c r="A48" s="12" t="s">
        <v>47</v>
      </c>
      <c r="B48" s="14">
        <v>578817</v>
      </c>
      <c r="C48" s="14">
        <f t="shared" si="1"/>
        <v>56</v>
      </c>
      <c r="D48" s="14">
        <v>24</v>
      </c>
      <c r="E48" s="13" t="s">
        <v>792</v>
      </c>
      <c r="F48" t="s">
        <v>15</v>
      </c>
      <c r="H48" t="s">
        <v>16</v>
      </c>
      <c r="I48" t="s">
        <v>1547</v>
      </c>
      <c r="J48" t="s">
        <v>1699</v>
      </c>
      <c r="K48">
        <v>769</v>
      </c>
      <c r="L48" t="s">
        <v>1185</v>
      </c>
    </row>
    <row r="49" spans="1:12" ht="17">
      <c r="A49" s="12" t="s">
        <v>47</v>
      </c>
      <c r="B49" s="14">
        <v>578845</v>
      </c>
      <c r="C49" s="14">
        <f t="shared" si="1"/>
        <v>28</v>
      </c>
      <c r="D49" s="14">
        <v>24</v>
      </c>
      <c r="E49" s="13" t="s">
        <v>792</v>
      </c>
      <c r="F49" t="s">
        <v>15</v>
      </c>
      <c r="H49" t="s">
        <v>16</v>
      </c>
      <c r="I49" t="s">
        <v>1547</v>
      </c>
      <c r="J49" t="s">
        <v>1699</v>
      </c>
      <c r="K49">
        <v>797</v>
      </c>
      <c r="L49" t="s">
        <v>1185</v>
      </c>
    </row>
    <row r="50" spans="1:12">
      <c r="A50" s="40">
        <v>3</v>
      </c>
      <c r="B50" s="40">
        <v>485272</v>
      </c>
      <c r="C50" s="40"/>
      <c r="D50" s="40">
        <v>35</v>
      </c>
      <c r="E50" s="70" t="s">
        <v>1605</v>
      </c>
      <c r="H50" t="s">
        <v>16</v>
      </c>
      <c r="I50" t="s">
        <v>1510</v>
      </c>
      <c r="J50" t="s">
        <v>1699</v>
      </c>
      <c r="K50">
        <v>656</v>
      </c>
      <c r="L50" t="s">
        <v>1511</v>
      </c>
    </row>
    <row r="51" spans="1:12">
      <c r="A51" s="40">
        <v>3</v>
      </c>
      <c r="B51" s="40">
        <v>716582</v>
      </c>
      <c r="C51" s="40"/>
      <c r="D51" s="40">
        <v>24</v>
      </c>
      <c r="E51" s="70" t="s">
        <v>1606</v>
      </c>
      <c r="F51" t="s">
        <v>15</v>
      </c>
      <c r="H51" t="s">
        <v>16</v>
      </c>
      <c r="I51" t="s">
        <v>1512</v>
      </c>
      <c r="J51" t="s">
        <v>1699</v>
      </c>
      <c r="K51">
        <v>268</v>
      </c>
      <c r="L51" t="s">
        <v>1185</v>
      </c>
    </row>
    <row r="52" spans="1:12">
      <c r="A52" s="40">
        <v>3</v>
      </c>
      <c r="B52" s="40">
        <v>716617</v>
      </c>
      <c r="C52" s="40"/>
      <c r="D52" s="40">
        <v>25</v>
      </c>
      <c r="E52" s="70" t="s">
        <v>1607</v>
      </c>
      <c r="F52" t="s">
        <v>15</v>
      </c>
      <c r="H52" t="s">
        <v>16</v>
      </c>
      <c r="I52" t="s">
        <v>1512</v>
      </c>
      <c r="J52" t="s">
        <v>1699</v>
      </c>
      <c r="K52">
        <v>303</v>
      </c>
      <c r="L52" t="s">
        <v>1185</v>
      </c>
    </row>
    <row r="53" spans="1:12">
      <c r="A53" s="40">
        <v>3</v>
      </c>
      <c r="B53" s="40">
        <v>716646</v>
      </c>
      <c r="C53" s="40"/>
      <c r="D53" s="40">
        <v>24</v>
      </c>
      <c r="E53" s="70" t="s">
        <v>1608</v>
      </c>
      <c r="F53" t="s">
        <v>15</v>
      </c>
      <c r="H53" t="s">
        <v>16</v>
      </c>
      <c r="I53" t="s">
        <v>1512</v>
      </c>
      <c r="J53" t="s">
        <v>1699</v>
      </c>
      <c r="K53">
        <v>332</v>
      </c>
      <c r="L53" t="s">
        <v>1185</v>
      </c>
    </row>
    <row r="54" spans="1:12" ht="17">
      <c r="A54" s="12" t="s">
        <v>95</v>
      </c>
      <c r="B54" s="14">
        <v>300647</v>
      </c>
      <c r="C54" s="14">
        <f>716669-(B54+D54)+2</f>
        <v>415990</v>
      </c>
      <c r="D54" s="14">
        <v>34</v>
      </c>
      <c r="E54" s="13" t="s">
        <v>1609</v>
      </c>
      <c r="H54" t="s">
        <v>40</v>
      </c>
      <c r="I54" t="s">
        <v>1554</v>
      </c>
      <c r="J54" t="s">
        <v>1699</v>
      </c>
      <c r="K54">
        <v>0</v>
      </c>
      <c r="L54" t="s">
        <v>1555</v>
      </c>
    </row>
    <row r="55" spans="1:12" ht="17">
      <c r="A55" s="12" t="s">
        <v>95</v>
      </c>
      <c r="B55" s="14">
        <v>542923</v>
      </c>
      <c r="C55" s="14">
        <f t="shared" ref="C55:C67" si="2">716669-(B55+D55)+2</f>
        <v>173722</v>
      </c>
      <c r="D55" s="14">
        <v>26</v>
      </c>
      <c r="E55" s="13" t="s">
        <v>1610</v>
      </c>
      <c r="H55" t="s">
        <v>40</v>
      </c>
      <c r="I55" t="s">
        <v>1556</v>
      </c>
      <c r="J55" t="s">
        <v>1699</v>
      </c>
      <c r="K55">
        <v>0</v>
      </c>
      <c r="L55" t="s">
        <v>55</v>
      </c>
    </row>
    <row r="56" spans="1:12" ht="17">
      <c r="A56" s="12" t="s">
        <v>95</v>
      </c>
      <c r="B56" s="14">
        <v>646608</v>
      </c>
      <c r="C56" s="14">
        <f t="shared" si="2"/>
        <v>70036</v>
      </c>
      <c r="D56" s="14">
        <v>27</v>
      </c>
      <c r="E56" s="13" t="s">
        <v>1611</v>
      </c>
      <c r="H56" t="s">
        <v>40</v>
      </c>
      <c r="I56" t="s">
        <v>1557</v>
      </c>
      <c r="J56" t="s">
        <v>1698</v>
      </c>
      <c r="K56">
        <v>0</v>
      </c>
      <c r="L56" t="s">
        <v>1104</v>
      </c>
    </row>
    <row r="57" spans="1:12" ht="17">
      <c r="A57" s="12" t="s">
        <v>95</v>
      </c>
      <c r="B57" s="14">
        <v>716295</v>
      </c>
      <c r="C57" s="14">
        <f t="shared" si="2"/>
        <v>339</v>
      </c>
      <c r="D57" s="14">
        <v>37</v>
      </c>
      <c r="E57" s="13" t="s">
        <v>1612</v>
      </c>
      <c r="H57" t="s">
        <v>16</v>
      </c>
      <c r="I57" t="s">
        <v>1558</v>
      </c>
      <c r="J57" t="s">
        <v>1699</v>
      </c>
      <c r="K57">
        <v>997</v>
      </c>
      <c r="L57" t="s">
        <v>1185</v>
      </c>
    </row>
    <row r="58" spans="1:12" ht="17">
      <c r="A58" s="12" t="s">
        <v>95</v>
      </c>
      <c r="B58" s="14">
        <v>716336</v>
      </c>
      <c r="C58" s="14">
        <f t="shared" si="2"/>
        <v>311</v>
      </c>
      <c r="D58" s="14">
        <v>24</v>
      </c>
      <c r="E58" s="13" t="s">
        <v>796</v>
      </c>
      <c r="F58" t="s">
        <v>15</v>
      </c>
      <c r="H58" t="s">
        <v>16</v>
      </c>
      <c r="I58" t="s">
        <v>1558</v>
      </c>
      <c r="J58" t="s">
        <v>1699</v>
      </c>
      <c r="K58">
        <v>1025</v>
      </c>
      <c r="L58" t="s">
        <v>1185</v>
      </c>
    </row>
    <row r="59" spans="1:12" ht="17">
      <c r="A59" s="12" t="s">
        <v>95</v>
      </c>
      <c r="B59" s="14">
        <v>716371</v>
      </c>
      <c r="C59" s="14">
        <f t="shared" si="2"/>
        <v>276</v>
      </c>
      <c r="D59" s="14">
        <v>24</v>
      </c>
      <c r="E59" s="13" t="s">
        <v>1300</v>
      </c>
      <c r="F59" t="s">
        <v>15</v>
      </c>
      <c r="H59" t="s">
        <v>16</v>
      </c>
      <c r="I59" t="s">
        <v>1558</v>
      </c>
      <c r="J59" t="s">
        <v>1699</v>
      </c>
      <c r="K59">
        <v>1060</v>
      </c>
      <c r="L59" t="s">
        <v>1185</v>
      </c>
    </row>
    <row r="60" spans="1:12" ht="17">
      <c r="A60" s="12" t="s">
        <v>95</v>
      </c>
      <c r="B60" s="14">
        <v>716399</v>
      </c>
      <c r="C60" s="14">
        <f t="shared" si="2"/>
        <v>248</v>
      </c>
      <c r="D60" s="14">
        <v>24</v>
      </c>
      <c r="E60" s="13" t="s">
        <v>1300</v>
      </c>
      <c r="F60" t="s">
        <v>15</v>
      </c>
      <c r="H60" t="s">
        <v>16</v>
      </c>
      <c r="I60" t="s">
        <v>1558</v>
      </c>
      <c r="J60" t="s">
        <v>1699</v>
      </c>
      <c r="K60">
        <v>1088</v>
      </c>
      <c r="L60" t="s">
        <v>1185</v>
      </c>
    </row>
    <row r="61" spans="1:12" ht="17">
      <c r="A61" s="12" t="s">
        <v>95</v>
      </c>
      <c r="B61" s="14">
        <v>716434</v>
      </c>
      <c r="C61" s="14">
        <f t="shared" si="2"/>
        <v>213</v>
      </c>
      <c r="D61" s="14">
        <v>24</v>
      </c>
      <c r="E61" s="13" t="s">
        <v>796</v>
      </c>
      <c r="F61" t="s">
        <v>15</v>
      </c>
      <c r="H61" t="s">
        <v>16</v>
      </c>
      <c r="I61" t="s">
        <v>1558</v>
      </c>
      <c r="J61" t="s">
        <v>1699</v>
      </c>
      <c r="K61">
        <v>1123</v>
      </c>
      <c r="L61" t="s">
        <v>1185</v>
      </c>
    </row>
    <row r="62" spans="1:12" ht="17">
      <c r="A62" s="12" t="s">
        <v>95</v>
      </c>
      <c r="B62" s="14">
        <v>716462</v>
      </c>
      <c r="C62" s="14">
        <f t="shared" si="2"/>
        <v>185</v>
      </c>
      <c r="D62" s="14">
        <v>24</v>
      </c>
      <c r="E62" s="13" t="s">
        <v>796</v>
      </c>
      <c r="F62" t="s">
        <v>15</v>
      </c>
      <c r="H62" t="s">
        <v>16</v>
      </c>
      <c r="I62" t="s">
        <v>1558</v>
      </c>
      <c r="J62" t="s">
        <v>1699</v>
      </c>
      <c r="K62">
        <v>1151</v>
      </c>
      <c r="L62" t="s">
        <v>1185</v>
      </c>
    </row>
    <row r="63" spans="1:12" ht="17">
      <c r="A63" s="12" t="s">
        <v>95</v>
      </c>
      <c r="B63" s="14">
        <v>716490</v>
      </c>
      <c r="C63" s="14">
        <f t="shared" si="2"/>
        <v>157</v>
      </c>
      <c r="D63" s="14">
        <v>24</v>
      </c>
      <c r="E63" s="13" t="s">
        <v>792</v>
      </c>
      <c r="F63" t="s">
        <v>15</v>
      </c>
      <c r="H63" t="s">
        <v>16</v>
      </c>
      <c r="I63" t="s">
        <v>1558</v>
      </c>
      <c r="J63" t="s">
        <v>1699</v>
      </c>
      <c r="K63">
        <v>1179</v>
      </c>
      <c r="L63" t="s">
        <v>1185</v>
      </c>
    </row>
    <row r="64" spans="1:12" ht="17">
      <c r="A64" s="12" t="s">
        <v>95</v>
      </c>
      <c r="B64" s="14">
        <v>716518</v>
      </c>
      <c r="C64" s="14">
        <f t="shared" si="2"/>
        <v>129</v>
      </c>
      <c r="D64" s="14">
        <v>24</v>
      </c>
      <c r="E64" s="13" t="s">
        <v>792</v>
      </c>
      <c r="F64" t="s">
        <v>15</v>
      </c>
      <c r="H64" t="s">
        <v>16</v>
      </c>
      <c r="I64" t="s">
        <v>1558</v>
      </c>
      <c r="J64" t="s">
        <v>1699</v>
      </c>
      <c r="K64">
        <v>1207</v>
      </c>
      <c r="L64" t="s">
        <v>1185</v>
      </c>
    </row>
    <row r="65" spans="1:12" ht="17">
      <c r="A65" s="12" t="s">
        <v>95</v>
      </c>
      <c r="B65" s="14">
        <v>716553</v>
      </c>
      <c r="C65" s="14">
        <f t="shared" si="2"/>
        <v>94</v>
      </c>
      <c r="D65" s="14">
        <v>24</v>
      </c>
      <c r="E65" s="13" t="s">
        <v>807</v>
      </c>
      <c r="F65" t="s">
        <v>15</v>
      </c>
      <c r="H65" t="s">
        <v>16</v>
      </c>
      <c r="I65" t="s">
        <v>1558</v>
      </c>
      <c r="J65" t="s">
        <v>1699</v>
      </c>
      <c r="K65">
        <v>1242</v>
      </c>
      <c r="L65" t="s">
        <v>1185</v>
      </c>
    </row>
    <row r="66" spans="1:12" ht="17">
      <c r="A66" s="12" t="s">
        <v>95</v>
      </c>
      <c r="B66" s="14">
        <v>716595</v>
      </c>
      <c r="C66" s="14">
        <f t="shared" si="2"/>
        <v>31</v>
      </c>
      <c r="D66" s="14">
        <v>45</v>
      </c>
      <c r="E66" s="13" t="s">
        <v>1613</v>
      </c>
      <c r="F66" t="s">
        <v>15</v>
      </c>
      <c r="H66" t="s">
        <v>16</v>
      </c>
      <c r="I66" t="s">
        <v>1558</v>
      </c>
      <c r="J66" t="s">
        <v>1699</v>
      </c>
      <c r="K66">
        <v>1305</v>
      </c>
      <c r="L66" t="s">
        <v>1185</v>
      </c>
    </row>
    <row r="67" spans="1:12" ht="17">
      <c r="A67" s="12" t="s">
        <v>95</v>
      </c>
      <c r="B67" s="14">
        <v>716644</v>
      </c>
      <c r="C67" s="14">
        <f t="shared" si="2"/>
        <v>3</v>
      </c>
      <c r="D67" s="14">
        <v>24</v>
      </c>
      <c r="E67" s="13" t="s">
        <v>792</v>
      </c>
      <c r="F67" t="s">
        <v>15</v>
      </c>
      <c r="H67" t="s">
        <v>16</v>
      </c>
      <c r="I67" t="s">
        <v>1558</v>
      </c>
      <c r="J67" t="s">
        <v>1699</v>
      </c>
      <c r="K67">
        <v>1333</v>
      </c>
      <c r="L67" t="s">
        <v>1185</v>
      </c>
    </row>
    <row r="68" spans="1:12" ht="17">
      <c r="A68" s="14">
        <v>4</v>
      </c>
      <c r="B68" s="14">
        <v>157328</v>
      </c>
      <c r="C68" s="14"/>
      <c r="D68" s="14">
        <v>39</v>
      </c>
      <c r="E68" s="13" t="s">
        <v>1614</v>
      </c>
      <c r="H68" t="s">
        <v>40</v>
      </c>
      <c r="I68" t="s">
        <v>1513</v>
      </c>
      <c r="J68" t="s">
        <v>1699</v>
      </c>
      <c r="K68">
        <v>0</v>
      </c>
      <c r="L68" t="s">
        <v>1514</v>
      </c>
    </row>
    <row r="69" spans="1:12" ht="17">
      <c r="A69" s="14">
        <v>4</v>
      </c>
      <c r="B69" s="14">
        <v>157448</v>
      </c>
      <c r="C69" s="14"/>
      <c r="D69" s="14">
        <v>39</v>
      </c>
      <c r="E69" s="13" t="s">
        <v>1615</v>
      </c>
      <c r="H69" t="s">
        <v>40</v>
      </c>
      <c r="I69" t="s">
        <v>1513</v>
      </c>
      <c r="J69" t="s">
        <v>1699</v>
      </c>
      <c r="K69">
        <v>0</v>
      </c>
      <c r="L69" t="s">
        <v>1514</v>
      </c>
    </row>
    <row r="70" spans="1:12" ht="17">
      <c r="A70" s="14">
        <v>4</v>
      </c>
      <c r="B70" s="14">
        <v>157544</v>
      </c>
      <c r="C70" s="14"/>
      <c r="D70" s="14">
        <v>39</v>
      </c>
      <c r="E70" s="13" t="s">
        <v>1616</v>
      </c>
      <c r="H70" t="s">
        <v>40</v>
      </c>
      <c r="I70" t="s">
        <v>1513</v>
      </c>
      <c r="J70" t="s">
        <v>1699</v>
      </c>
      <c r="K70">
        <v>0</v>
      </c>
      <c r="L70" t="s">
        <v>1514</v>
      </c>
    </row>
    <row r="71" spans="1:12" ht="17">
      <c r="A71" s="14">
        <v>4</v>
      </c>
      <c r="B71" s="14">
        <v>529623</v>
      </c>
      <c r="C71" s="14"/>
      <c r="D71" s="14">
        <v>34</v>
      </c>
      <c r="E71" s="13" t="s">
        <v>1617</v>
      </c>
      <c r="H71" t="s">
        <v>40</v>
      </c>
      <c r="I71" t="s">
        <v>1515</v>
      </c>
      <c r="J71" t="s">
        <v>1699</v>
      </c>
      <c r="K71">
        <v>0</v>
      </c>
      <c r="L71" t="s">
        <v>213</v>
      </c>
    </row>
    <row r="72" spans="1:12" ht="17">
      <c r="A72" s="14">
        <v>4</v>
      </c>
      <c r="B72" s="14">
        <v>529705</v>
      </c>
      <c r="C72" s="14"/>
      <c r="D72" s="14">
        <v>30</v>
      </c>
      <c r="E72" s="13" t="s">
        <v>1618</v>
      </c>
      <c r="H72" t="s">
        <v>40</v>
      </c>
      <c r="I72" t="s">
        <v>1515</v>
      </c>
      <c r="J72" t="s">
        <v>1699</v>
      </c>
      <c r="K72">
        <v>0</v>
      </c>
      <c r="L72" t="s">
        <v>213</v>
      </c>
    </row>
    <row r="73" spans="1:12" ht="17">
      <c r="A73" s="14">
        <v>4</v>
      </c>
      <c r="B73" s="14">
        <v>805589</v>
      </c>
      <c r="C73" s="14"/>
      <c r="D73" s="14">
        <v>24</v>
      </c>
      <c r="E73" s="13" t="s">
        <v>792</v>
      </c>
      <c r="F73" t="s">
        <v>15</v>
      </c>
      <c r="H73" t="s">
        <v>16</v>
      </c>
      <c r="I73" t="s">
        <v>1516</v>
      </c>
      <c r="J73" t="s">
        <v>1699</v>
      </c>
      <c r="K73">
        <v>2020</v>
      </c>
      <c r="L73" t="s">
        <v>1517</v>
      </c>
    </row>
    <row r="74" spans="1:12" ht="17">
      <c r="A74" s="14">
        <v>4</v>
      </c>
      <c r="B74" s="14">
        <v>805624</v>
      </c>
      <c r="C74" s="14"/>
      <c r="D74" s="14">
        <v>24</v>
      </c>
      <c r="E74" s="13" t="s">
        <v>794</v>
      </c>
      <c r="F74" t="s">
        <v>15</v>
      </c>
      <c r="H74" t="s">
        <v>16</v>
      </c>
      <c r="I74" t="s">
        <v>1516</v>
      </c>
      <c r="J74" t="s">
        <v>1699</v>
      </c>
      <c r="K74">
        <v>2055</v>
      </c>
      <c r="L74" t="s">
        <v>1517</v>
      </c>
    </row>
    <row r="75" spans="1:12" ht="17">
      <c r="A75" s="14">
        <v>4</v>
      </c>
      <c r="B75" s="14">
        <v>805673</v>
      </c>
      <c r="C75" s="14"/>
      <c r="D75" s="14">
        <v>45</v>
      </c>
      <c r="E75" s="13" t="s">
        <v>1619</v>
      </c>
      <c r="F75" t="s">
        <v>15</v>
      </c>
      <c r="H75" t="s">
        <v>16</v>
      </c>
      <c r="I75" t="s">
        <v>1516</v>
      </c>
      <c r="J75" t="s">
        <v>1699</v>
      </c>
      <c r="K75">
        <v>2104</v>
      </c>
      <c r="L75" t="s">
        <v>1517</v>
      </c>
    </row>
    <row r="76" spans="1:12" ht="17">
      <c r="A76" s="14">
        <v>4</v>
      </c>
      <c r="B76" s="14">
        <v>805722</v>
      </c>
      <c r="C76" s="14"/>
      <c r="D76" s="14">
        <v>24</v>
      </c>
      <c r="E76" s="13" t="s">
        <v>1341</v>
      </c>
      <c r="F76" t="s">
        <v>15</v>
      </c>
      <c r="H76" t="s">
        <v>16</v>
      </c>
      <c r="I76" t="s">
        <v>1516</v>
      </c>
      <c r="J76" t="s">
        <v>1699</v>
      </c>
      <c r="K76">
        <v>2153</v>
      </c>
      <c r="L76" t="s">
        <v>1517</v>
      </c>
    </row>
    <row r="77" spans="1:12" ht="17">
      <c r="A77" s="14">
        <v>4</v>
      </c>
      <c r="B77" s="14">
        <v>805772</v>
      </c>
      <c r="C77" s="14"/>
      <c r="D77" s="14">
        <v>24</v>
      </c>
      <c r="E77" s="13" t="s">
        <v>1341</v>
      </c>
      <c r="F77" t="s">
        <v>15</v>
      </c>
      <c r="H77" t="s">
        <v>16</v>
      </c>
      <c r="I77" t="s">
        <v>1516</v>
      </c>
      <c r="J77" t="s">
        <v>1699</v>
      </c>
      <c r="K77">
        <v>2203</v>
      </c>
      <c r="L77" t="s">
        <v>1517</v>
      </c>
    </row>
    <row r="78" spans="1:12" ht="17">
      <c r="A78" s="12" t="s">
        <v>138</v>
      </c>
      <c r="B78" s="14">
        <v>13240</v>
      </c>
      <c r="C78" s="14">
        <f>805816-(B78+D78)+2</f>
        <v>792553</v>
      </c>
      <c r="D78" s="14">
        <v>25</v>
      </c>
      <c r="E78" s="13" t="s">
        <v>1620</v>
      </c>
      <c r="H78" t="s">
        <v>30</v>
      </c>
      <c r="I78" t="s">
        <v>1560</v>
      </c>
      <c r="J78" t="s">
        <v>1698</v>
      </c>
      <c r="K78">
        <v>-875</v>
      </c>
      <c r="L78" t="s">
        <v>1521</v>
      </c>
    </row>
    <row r="79" spans="1:12" ht="17">
      <c r="A79" s="12" t="s">
        <v>138</v>
      </c>
      <c r="B79" s="14">
        <v>33526</v>
      </c>
      <c r="C79" s="14">
        <f t="shared" ref="C79:C83" si="3">805816-(B79+D79)+2</f>
        <v>772259</v>
      </c>
      <c r="D79" s="14">
        <v>33</v>
      </c>
      <c r="E79" s="13" t="s">
        <v>1621</v>
      </c>
      <c r="H79" t="s">
        <v>40</v>
      </c>
      <c r="I79" t="s">
        <v>1561</v>
      </c>
      <c r="J79" t="s">
        <v>1699</v>
      </c>
      <c r="K79">
        <v>0</v>
      </c>
      <c r="L79" t="s">
        <v>1104</v>
      </c>
    </row>
    <row r="80" spans="1:12" ht="17">
      <c r="A80" s="12" t="s">
        <v>138</v>
      </c>
      <c r="B80" s="14">
        <v>243777</v>
      </c>
      <c r="C80" s="14">
        <f t="shared" si="3"/>
        <v>561996</v>
      </c>
      <c r="D80" s="14">
        <v>45</v>
      </c>
      <c r="E80" s="13" t="s">
        <v>1622</v>
      </c>
      <c r="H80" t="s">
        <v>16</v>
      </c>
      <c r="I80" t="s">
        <v>1562</v>
      </c>
      <c r="J80" t="s">
        <v>1699</v>
      </c>
      <c r="K80">
        <v>248</v>
      </c>
      <c r="L80" t="s">
        <v>1563</v>
      </c>
    </row>
    <row r="81" spans="1:12" ht="17">
      <c r="A81" s="12" t="s">
        <v>138</v>
      </c>
      <c r="B81" s="14">
        <v>805673</v>
      </c>
      <c r="C81" s="14">
        <f t="shared" si="3"/>
        <v>100</v>
      </c>
      <c r="D81" s="14">
        <v>45</v>
      </c>
      <c r="E81" s="13" t="s">
        <v>1623</v>
      </c>
      <c r="F81" t="s">
        <v>15</v>
      </c>
      <c r="H81" t="s">
        <v>30</v>
      </c>
      <c r="I81" t="s">
        <v>1548</v>
      </c>
      <c r="J81" t="s">
        <v>1698</v>
      </c>
      <c r="K81">
        <v>-869</v>
      </c>
      <c r="L81" t="s">
        <v>1104</v>
      </c>
    </row>
    <row r="82" spans="1:12" ht="17">
      <c r="A82" s="12" t="s">
        <v>138</v>
      </c>
      <c r="B82" s="14">
        <v>805744</v>
      </c>
      <c r="C82" s="14">
        <f t="shared" si="3"/>
        <v>50</v>
      </c>
      <c r="D82" s="14">
        <v>24</v>
      </c>
      <c r="E82" s="13" t="s">
        <v>792</v>
      </c>
      <c r="F82" t="s">
        <v>15</v>
      </c>
      <c r="H82" t="s">
        <v>30</v>
      </c>
      <c r="I82" t="s">
        <v>1548</v>
      </c>
      <c r="J82" t="s">
        <v>1698</v>
      </c>
      <c r="K82">
        <v>-919</v>
      </c>
      <c r="L82" t="s">
        <v>1104</v>
      </c>
    </row>
    <row r="83" spans="1:12" ht="17">
      <c r="A83" s="12" t="s">
        <v>138</v>
      </c>
      <c r="B83" s="14">
        <v>805793</v>
      </c>
      <c r="C83" s="14">
        <f t="shared" si="3"/>
        <v>1</v>
      </c>
      <c r="D83" s="14">
        <v>24</v>
      </c>
      <c r="E83" s="13" t="s">
        <v>1300</v>
      </c>
      <c r="F83" t="s">
        <v>15</v>
      </c>
      <c r="H83" t="s">
        <v>30</v>
      </c>
      <c r="I83" t="s">
        <v>1548</v>
      </c>
      <c r="J83" t="s">
        <v>1698</v>
      </c>
      <c r="K83">
        <v>-968</v>
      </c>
      <c r="L83" t="s">
        <v>1104</v>
      </c>
    </row>
    <row r="84" spans="1:12" ht="17">
      <c r="A84" s="14">
        <v>5</v>
      </c>
      <c r="B84" s="14">
        <v>950497</v>
      </c>
      <c r="C84" s="14"/>
      <c r="D84" s="14">
        <v>24</v>
      </c>
      <c r="E84" s="13" t="s">
        <v>794</v>
      </c>
      <c r="F84" t="s">
        <v>15</v>
      </c>
      <c r="H84" t="s">
        <v>16</v>
      </c>
      <c r="I84" t="s">
        <v>1518</v>
      </c>
      <c r="J84" t="s">
        <v>1699</v>
      </c>
      <c r="K84">
        <v>1297</v>
      </c>
      <c r="L84" t="s">
        <v>1207</v>
      </c>
    </row>
    <row r="85" spans="1:12" ht="17">
      <c r="A85" s="14">
        <v>5</v>
      </c>
      <c r="B85" s="14">
        <v>950578</v>
      </c>
      <c r="C85" s="14"/>
      <c r="D85" s="14">
        <v>24</v>
      </c>
      <c r="E85" s="13" t="s">
        <v>794</v>
      </c>
      <c r="F85" t="s">
        <v>15</v>
      </c>
      <c r="H85" t="s">
        <v>16</v>
      </c>
      <c r="I85" t="s">
        <v>1518</v>
      </c>
      <c r="J85" t="s">
        <v>1699</v>
      </c>
      <c r="K85">
        <v>1378</v>
      </c>
      <c r="L85" t="s">
        <v>1207</v>
      </c>
    </row>
    <row r="86" spans="1:12" ht="17">
      <c r="A86" s="12" t="s">
        <v>157</v>
      </c>
      <c r="B86" s="14">
        <v>352527</v>
      </c>
      <c r="C86" s="14">
        <f>950652-(B86+D86)+2</f>
        <v>598084</v>
      </c>
      <c r="D86" s="14">
        <v>43</v>
      </c>
      <c r="E86" s="13" t="s">
        <v>1624</v>
      </c>
      <c r="H86" t="s">
        <v>16</v>
      </c>
      <c r="I86" t="s">
        <v>1553</v>
      </c>
      <c r="J86" t="s">
        <v>1699</v>
      </c>
      <c r="K86">
        <v>615</v>
      </c>
      <c r="L86" t="s">
        <v>1185</v>
      </c>
    </row>
    <row r="87" spans="1:12" ht="17">
      <c r="A87" s="12" t="s">
        <v>157</v>
      </c>
      <c r="B87" s="14">
        <v>399021</v>
      </c>
      <c r="C87" s="14">
        <f t="shared" ref="C87:C104" si="4">950652-(B87+D87)+2</f>
        <v>551600</v>
      </c>
      <c r="D87" s="14">
        <v>33</v>
      </c>
      <c r="E87" s="13" t="s">
        <v>1625</v>
      </c>
      <c r="H87" t="s">
        <v>16</v>
      </c>
      <c r="I87" t="s">
        <v>1553</v>
      </c>
      <c r="J87" t="s">
        <v>1699</v>
      </c>
      <c r="K87">
        <v>663</v>
      </c>
      <c r="L87" t="s">
        <v>1185</v>
      </c>
    </row>
    <row r="88" spans="1:12" ht="17">
      <c r="A88" s="12" t="s">
        <v>157</v>
      </c>
      <c r="B88" s="14">
        <v>949971</v>
      </c>
      <c r="C88" s="14">
        <f t="shared" si="4"/>
        <v>638</v>
      </c>
      <c r="D88" s="14">
        <v>45</v>
      </c>
      <c r="E88" s="13" t="s">
        <v>1594</v>
      </c>
      <c r="F88" t="s">
        <v>15</v>
      </c>
      <c r="H88" t="s">
        <v>16</v>
      </c>
      <c r="I88" t="s">
        <v>1553</v>
      </c>
      <c r="J88" t="s">
        <v>1699</v>
      </c>
      <c r="K88">
        <v>698</v>
      </c>
      <c r="L88" t="s">
        <v>1185</v>
      </c>
    </row>
    <row r="89" spans="1:12" ht="17">
      <c r="A89" s="12" t="s">
        <v>157</v>
      </c>
      <c r="B89" s="14">
        <v>950034</v>
      </c>
      <c r="C89" s="14">
        <f t="shared" si="4"/>
        <v>575</v>
      </c>
      <c r="D89" s="14">
        <v>45</v>
      </c>
      <c r="E89" s="13" t="s">
        <v>1349</v>
      </c>
      <c r="F89" t="s">
        <v>15</v>
      </c>
      <c r="H89" t="s">
        <v>16</v>
      </c>
      <c r="I89" t="s">
        <v>1553</v>
      </c>
      <c r="J89" t="s">
        <v>1699</v>
      </c>
      <c r="K89">
        <v>747</v>
      </c>
      <c r="L89" t="s">
        <v>1185</v>
      </c>
    </row>
    <row r="90" spans="1:12" ht="17">
      <c r="A90" s="12" t="s">
        <v>157</v>
      </c>
      <c r="B90" s="14">
        <v>950083</v>
      </c>
      <c r="C90" s="14">
        <f t="shared" si="4"/>
        <v>546</v>
      </c>
      <c r="D90" s="14">
        <v>25</v>
      </c>
      <c r="E90" s="13" t="s">
        <v>1626</v>
      </c>
      <c r="F90" t="s">
        <v>15</v>
      </c>
      <c r="H90" t="s">
        <v>16</v>
      </c>
      <c r="I90" t="s">
        <v>1553</v>
      </c>
      <c r="J90" t="s">
        <v>1699</v>
      </c>
      <c r="K90">
        <v>796</v>
      </c>
      <c r="L90" t="s">
        <v>1185</v>
      </c>
    </row>
    <row r="91" spans="1:12" ht="17">
      <c r="A91" s="12" t="s">
        <v>157</v>
      </c>
      <c r="B91" s="14">
        <v>950120</v>
      </c>
      <c r="C91" s="14">
        <f t="shared" si="4"/>
        <v>510</v>
      </c>
      <c r="D91" s="14">
        <v>24</v>
      </c>
      <c r="E91" s="13" t="s">
        <v>794</v>
      </c>
      <c r="F91" t="s">
        <v>15</v>
      </c>
      <c r="H91" t="s">
        <v>16</v>
      </c>
      <c r="I91" t="s">
        <v>1553</v>
      </c>
      <c r="J91" t="s">
        <v>1699</v>
      </c>
      <c r="K91">
        <v>824</v>
      </c>
      <c r="L91" t="s">
        <v>1185</v>
      </c>
    </row>
    <row r="92" spans="1:12" ht="17">
      <c r="A92" s="12" t="s">
        <v>157</v>
      </c>
      <c r="B92" s="14">
        <v>950155</v>
      </c>
      <c r="C92" s="14">
        <f t="shared" si="4"/>
        <v>475</v>
      </c>
      <c r="D92" s="14">
        <v>24</v>
      </c>
      <c r="E92" s="13" t="s">
        <v>792</v>
      </c>
      <c r="F92" t="s">
        <v>15</v>
      </c>
      <c r="H92" t="s">
        <v>16</v>
      </c>
      <c r="I92" t="s">
        <v>1553</v>
      </c>
      <c r="J92" t="s">
        <v>1699</v>
      </c>
      <c r="K92">
        <v>887</v>
      </c>
      <c r="L92" t="s">
        <v>1185</v>
      </c>
    </row>
    <row r="93" spans="1:12" ht="17">
      <c r="A93" s="12" t="s">
        <v>157</v>
      </c>
      <c r="B93" s="14">
        <v>950189</v>
      </c>
      <c r="C93" s="14">
        <f t="shared" si="4"/>
        <v>440</v>
      </c>
      <c r="D93" s="14">
        <v>25</v>
      </c>
      <c r="E93" s="13" t="s">
        <v>1627</v>
      </c>
      <c r="F93" t="s">
        <v>15</v>
      </c>
      <c r="H93" t="s">
        <v>16</v>
      </c>
      <c r="I93" t="s">
        <v>1553</v>
      </c>
      <c r="J93" t="s">
        <v>1699</v>
      </c>
      <c r="K93">
        <v>964</v>
      </c>
      <c r="L93" t="s">
        <v>1185</v>
      </c>
    </row>
    <row r="94" spans="1:12" ht="17">
      <c r="A94" s="12" t="s">
        <v>157</v>
      </c>
      <c r="B94" s="14">
        <v>950218</v>
      </c>
      <c r="C94" s="14">
        <f t="shared" si="4"/>
        <v>412</v>
      </c>
      <c r="D94" s="14">
        <v>24</v>
      </c>
      <c r="E94" s="13" t="s">
        <v>802</v>
      </c>
      <c r="F94" t="s">
        <v>15</v>
      </c>
      <c r="H94" t="s">
        <v>16</v>
      </c>
      <c r="I94" t="s">
        <v>1553</v>
      </c>
      <c r="J94" t="s">
        <v>1699</v>
      </c>
      <c r="K94">
        <v>992</v>
      </c>
      <c r="L94" t="s">
        <v>1185</v>
      </c>
    </row>
    <row r="95" spans="1:12" ht="17">
      <c r="A95" s="12" t="s">
        <v>157</v>
      </c>
      <c r="B95" s="14">
        <v>950266</v>
      </c>
      <c r="C95" s="14">
        <f t="shared" si="4"/>
        <v>364</v>
      </c>
      <c r="D95" s="14">
        <v>24</v>
      </c>
      <c r="E95" s="13" t="s">
        <v>1300</v>
      </c>
      <c r="F95" t="s">
        <v>15</v>
      </c>
      <c r="H95" t="s">
        <v>16</v>
      </c>
      <c r="I95" t="s">
        <v>1553</v>
      </c>
      <c r="J95" t="s">
        <v>1699</v>
      </c>
      <c r="K95">
        <v>1020</v>
      </c>
      <c r="L95" t="s">
        <v>1185</v>
      </c>
    </row>
    <row r="96" spans="1:12" ht="17">
      <c r="A96" s="12" t="s">
        <v>157</v>
      </c>
      <c r="B96" s="14">
        <v>950301</v>
      </c>
      <c r="C96" s="14">
        <f t="shared" si="4"/>
        <v>329</v>
      </c>
      <c r="D96" s="14">
        <v>24</v>
      </c>
      <c r="E96" s="13" t="s">
        <v>794</v>
      </c>
      <c r="F96" t="s">
        <v>15</v>
      </c>
      <c r="H96" t="s">
        <v>16</v>
      </c>
      <c r="I96" t="s">
        <v>1553</v>
      </c>
      <c r="J96" t="s">
        <v>1699</v>
      </c>
      <c r="K96">
        <v>698</v>
      </c>
      <c r="L96" t="s">
        <v>1185</v>
      </c>
    </row>
    <row r="97" spans="1:12" ht="17">
      <c r="A97" s="12" t="s">
        <v>157</v>
      </c>
      <c r="B97" s="14">
        <v>950350</v>
      </c>
      <c r="C97" s="14">
        <f t="shared" si="4"/>
        <v>280</v>
      </c>
      <c r="D97" s="14">
        <v>24</v>
      </c>
      <c r="E97" s="13" t="s">
        <v>792</v>
      </c>
      <c r="F97" t="s">
        <v>15</v>
      </c>
      <c r="H97" t="s">
        <v>16</v>
      </c>
      <c r="I97" t="s">
        <v>1553</v>
      </c>
      <c r="J97" t="s">
        <v>1699</v>
      </c>
      <c r="K97">
        <v>747</v>
      </c>
      <c r="L97" t="s">
        <v>1185</v>
      </c>
    </row>
    <row r="98" spans="1:12" ht="17">
      <c r="A98" s="12" t="s">
        <v>157</v>
      </c>
      <c r="B98" s="14">
        <v>950399</v>
      </c>
      <c r="C98" s="14">
        <f t="shared" si="4"/>
        <v>231</v>
      </c>
      <c r="D98" s="14">
        <v>24</v>
      </c>
      <c r="E98" s="13" t="s">
        <v>807</v>
      </c>
      <c r="F98" t="s">
        <v>15</v>
      </c>
      <c r="H98" t="s">
        <v>16</v>
      </c>
      <c r="I98" t="s">
        <v>1553</v>
      </c>
      <c r="J98" t="s">
        <v>1699</v>
      </c>
      <c r="K98">
        <v>796</v>
      </c>
      <c r="L98" t="s">
        <v>1185</v>
      </c>
    </row>
    <row r="99" spans="1:12" ht="17">
      <c r="A99" s="12" t="s">
        <v>157</v>
      </c>
      <c r="B99" s="14">
        <v>950427</v>
      </c>
      <c r="C99" s="14">
        <f t="shared" si="4"/>
        <v>203</v>
      </c>
      <c r="D99" s="14">
        <v>24</v>
      </c>
      <c r="E99" s="13" t="s">
        <v>807</v>
      </c>
      <c r="F99" t="s">
        <v>15</v>
      </c>
      <c r="H99" t="s">
        <v>16</v>
      </c>
      <c r="I99" t="s">
        <v>1553</v>
      </c>
      <c r="J99" t="s">
        <v>1699</v>
      </c>
      <c r="K99">
        <v>824</v>
      </c>
      <c r="L99" t="s">
        <v>1185</v>
      </c>
    </row>
    <row r="100" spans="1:12" ht="17">
      <c r="A100" s="12" t="s">
        <v>157</v>
      </c>
      <c r="B100" s="14">
        <v>950469</v>
      </c>
      <c r="C100" s="14">
        <f t="shared" si="4"/>
        <v>140</v>
      </c>
      <c r="D100" s="14">
        <v>45</v>
      </c>
      <c r="E100" s="13" t="s">
        <v>1628</v>
      </c>
      <c r="F100" t="s">
        <v>15</v>
      </c>
      <c r="H100" t="s">
        <v>16</v>
      </c>
      <c r="I100" t="s">
        <v>1553</v>
      </c>
      <c r="J100" t="s">
        <v>1699</v>
      </c>
      <c r="K100">
        <v>887</v>
      </c>
      <c r="L100" t="s">
        <v>1185</v>
      </c>
    </row>
    <row r="101" spans="1:12" ht="17">
      <c r="A101" s="12" t="s">
        <v>157</v>
      </c>
      <c r="B101" s="14">
        <v>950539</v>
      </c>
      <c r="C101" s="14">
        <f t="shared" si="4"/>
        <v>91</v>
      </c>
      <c r="D101" s="14">
        <v>24</v>
      </c>
      <c r="E101" s="13" t="s">
        <v>807</v>
      </c>
      <c r="F101" t="s">
        <v>15</v>
      </c>
      <c r="H101" t="s">
        <v>16</v>
      </c>
      <c r="I101" t="s">
        <v>1553</v>
      </c>
      <c r="J101" t="s">
        <v>1699</v>
      </c>
      <c r="K101">
        <v>887</v>
      </c>
      <c r="L101" t="s">
        <v>1185</v>
      </c>
    </row>
    <row r="102" spans="1:12" ht="17">
      <c r="A102" s="12" t="s">
        <v>157</v>
      </c>
      <c r="B102" s="14">
        <v>950567</v>
      </c>
      <c r="C102" s="14">
        <f t="shared" si="4"/>
        <v>63</v>
      </c>
      <c r="D102" s="14">
        <v>24</v>
      </c>
      <c r="E102" s="13" t="s">
        <v>794</v>
      </c>
      <c r="F102" t="s">
        <v>15</v>
      </c>
      <c r="H102" t="s">
        <v>16</v>
      </c>
      <c r="I102" t="s">
        <v>1553</v>
      </c>
      <c r="J102" t="s">
        <v>1699</v>
      </c>
      <c r="K102">
        <v>964</v>
      </c>
      <c r="L102" t="s">
        <v>1185</v>
      </c>
    </row>
    <row r="103" spans="1:12" ht="17">
      <c r="A103" s="12" t="s">
        <v>157</v>
      </c>
      <c r="B103" s="14">
        <v>950595</v>
      </c>
      <c r="C103" s="14">
        <f t="shared" si="4"/>
        <v>35</v>
      </c>
      <c r="D103" s="14">
        <v>24</v>
      </c>
      <c r="E103" s="13" t="s">
        <v>792</v>
      </c>
      <c r="F103" t="s">
        <v>15</v>
      </c>
      <c r="H103" t="s">
        <v>16</v>
      </c>
      <c r="I103" t="s">
        <v>1553</v>
      </c>
      <c r="J103" t="s">
        <v>1699</v>
      </c>
      <c r="K103">
        <v>992</v>
      </c>
      <c r="L103" t="s">
        <v>1185</v>
      </c>
    </row>
    <row r="104" spans="1:12" ht="17">
      <c r="A104" s="12" t="s">
        <v>157</v>
      </c>
      <c r="B104" s="14">
        <v>950623</v>
      </c>
      <c r="C104" s="14">
        <f t="shared" si="4"/>
        <v>7</v>
      </c>
      <c r="D104" s="14">
        <v>24</v>
      </c>
      <c r="E104" s="13" t="s">
        <v>792</v>
      </c>
      <c r="F104" t="s">
        <v>15</v>
      </c>
      <c r="H104" t="s">
        <v>16</v>
      </c>
      <c r="I104" t="s">
        <v>1553</v>
      </c>
      <c r="J104" t="s">
        <v>1699</v>
      </c>
      <c r="K104">
        <v>1020</v>
      </c>
      <c r="L104" t="s">
        <v>1185</v>
      </c>
    </row>
    <row r="105" spans="1:12" ht="17">
      <c r="A105" s="42">
        <v>6</v>
      </c>
      <c r="B105" s="42">
        <v>926841</v>
      </c>
      <c r="C105" s="14"/>
      <c r="D105" s="14">
        <v>36</v>
      </c>
      <c r="E105" s="13" t="s">
        <v>1629</v>
      </c>
      <c r="H105" t="s">
        <v>30</v>
      </c>
      <c r="I105" t="s">
        <v>1519</v>
      </c>
      <c r="J105" t="s">
        <v>1699</v>
      </c>
      <c r="K105">
        <v>-6553</v>
      </c>
      <c r="L105" t="s">
        <v>1207</v>
      </c>
    </row>
    <row r="106" spans="1:12" ht="17">
      <c r="A106" s="42">
        <v>6</v>
      </c>
      <c r="B106" s="42">
        <v>1038475</v>
      </c>
      <c r="C106" s="14"/>
      <c r="D106" s="14">
        <v>45</v>
      </c>
      <c r="E106" s="13" t="s">
        <v>1630</v>
      </c>
      <c r="F106" t="s">
        <v>15</v>
      </c>
      <c r="H106" t="s">
        <v>16</v>
      </c>
      <c r="I106" t="s">
        <v>1520</v>
      </c>
      <c r="J106" t="s">
        <v>1699</v>
      </c>
      <c r="K106">
        <v>1306</v>
      </c>
      <c r="L106" t="s">
        <v>1521</v>
      </c>
    </row>
    <row r="107" spans="1:12" ht="17">
      <c r="A107" s="42">
        <v>6</v>
      </c>
      <c r="B107" s="42">
        <v>1038538</v>
      </c>
      <c r="C107" s="14"/>
      <c r="D107" s="14">
        <v>45</v>
      </c>
      <c r="E107" s="13" t="s">
        <v>1594</v>
      </c>
      <c r="F107" t="s">
        <v>15</v>
      </c>
      <c r="H107" t="s">
        <v>16</v>
      </c>
      <c r="I107" t="s">
        <v>1520</v>
      </c>
      <c r="J107" t="s">
        <v>1699</v>
      </c>
      <c r="K107">
        <v>1369</v>
      </c>
      <c r="L107" t="s">
        <v>1521</v>
      </c>
    </row>
    <row r="108" spans="1:12" ht="17">
      <c r="A108" s="42">
        <v>6</v>
      </c>
      <c r="B108" s="42">
        <v>1038587</v>
      </c>
      <c r="C108" s="14"/>
      <c r="D108" s="14">
        <v>24</v>
      </c>
      <c r="E108" s="13" t="s">
        <v>1300</v>
      </c>
      <c r="F108" t="s">
        <v>15</v>
      </c>
      <c r="H108" t="s">
        <v>16</v>
      </c>
      <c r="I108" t="s">
        <v>1520</v>
      </c>
      <c r="J108" t="s">
        <v>1699</v>
      </c>
      <c r="K108">
        <v>1418</v>
      </c>
      <c r="L108" t="s">
        <v>1521</v>
      </c>
    </row>
    <row r="109" spans="1:12" ht="17">
      <c r="A109" s="42">
        <v>6</v>
      </c>
      <c r="B109" s="42">
        <v>1038622</v>
      </c>
      <c r="C109" s="14"/>
      <c r="D109" s="14">
        <v>22</v>
      </c>
      <c r="E109" s="13" t="s">
        <v>1631</v>
      </c>
      <c r="F109" t="s">
        <v>15</v>
      </c>
      <c r="H109" t="s">
        <v>16</v>
      </c>
      <c r="I109" t="s">
        <v>1520</v>
      </c>
      <c r="J109" t="s">
        <v>1699</v>
      </c>
      <c r="K109">
        <v>1453</v>
      </c>
      <c r="L109" t="s">
        <v>1521</v>
      </c>
    </row>
    <row r="110" spans="1:12" ht="17">
      <c r="A110" s="42">
        <v>6</v>
      </c>
      <c r="B110" s="42">
        <v>1038648</v>
      </c>
      <c r="C110" s="14"/>
      <c r="D110" s="14">
        <v>24</v>
      </c>
      <c r="E110" s="13" t="s">
        <v>1300</v>
      </c>
      <c r="F110" t="s">
        <v>15</v>
      </c>
      <c r="H110" t="s">
        <v>16</v>
      </c>
      <c r="I110" t="s">
        <v>1520</v>
      </c>
      <c r="J110" t="s">
        <v>1699</v>
      </c>
      <c r="K110">
        <v>1479</v>
      </c>
      <c r="L110" t="s">
        <v>1521</v>
      </c>
    </row>
    <row r="111" spans="1:12" ht="17">
      <c r="A111" s="12" t="s">
        <v>181</v>
      </c>
      <c r="B111" s="42">
        <v>1038242</v>
      </c>
      <c r="C111" s="14">
        <f>1038673-(B111+D111)+2</f>
        <v>402</v>
      </c>
      <c r="D111" s="14">
        <v>31</v>
      </c>
      <c r="E111" s="13" t="s">
        <v>1632</v>
      </c>
      <c r="F111" t="s">
        <v>15</v>
      </c>
      <c r="H111" t="s">
        <v>16</v>
      </c>
      <c r="I111" t="s">
        <v>1564</v>
      </c>
      <c r="J111" t="s">
        <v>1699</v>
      </c>
      <c r="K111">
        <v>391</v>
      </c>
      <c r="L111" t="s">
        <v>1185</v>
      </c>
    </row>
    <row r="112" spans="1:12" ht="17">
      <c r="A112" s="12" t="s">
        <v>181</v>
      </c>
      <c r="B112" s="42">
        <v>1038277</v>
      </c>
      <c r="C112" s="14">
        <f t="shared" ref="C112:C121" si="5">1038673-(B112+D112)+2</f>
        <v>353</v>
      </c>
      <c r="D112" s="14">
        <v>45</v>
      </c>
      <c r="E112" s="13" t="s">
        <v>1604</v>
      </c>
      <c r="F112" t="s">
        <v>15</v>
      </c>
      <c r="H112" t="s">
        <v>16</v>
      </c>
      <c r="I112" t="s">
        <v>1564</v>
      </c>
      <c r="J112" t="s">
        <v>1699</v>
      </c>
      <c r="K112">
        <v>440</v>
      </c>
      <c r="L112" t="s">
        <v>1185</v>
      </c>
    </row>
    <row r="113" spans="1:12" ht="34">
      <c r="A113" s="12" t="s">
        <v>181</v>
      </c>
      <c r="B113" s="42">
        <v>1038337</v>
      </c>
      <c r="C113" s="14">
        <f t="shared" si="5"/>
        <v>293</v>
      </c>
      <c r="D113" s="14">
        <v>45</v>
      </c>
      <c r="E113" s="13" t="s">
        <v>1633</v>
      </c>
      <c r="F113" t="s">
        <v>15</v>
      </c>
      <c r="H113" t="s">
        <v>16</v>
      </c>
      <c r="I113" t="s">
        <v>1564</v>
      </c>
      <c r="J113" t="s">
        <v>1699</v>
      </c>
      <c r="K113">
        <v>500</v>
      </c>
      <c r="L113" t="s">
        <v>1185</v>
      </c>
    </row>
    <row r="114" spans="1:12" ht="17">
      <c r="A114" s="12" t="s">
        <v>181</v>
      </c>
      <c r="B114" s="42">
        <v>1038383</v>
      </c>
      <c r="C114" s="14">
        <f t="shared" si="5"/>
        <v>271</v>
      </c>
      <c r="D114" s="14">
        <v>21</v>
      </c>
      <c r="E114" s="13" t="s">
        <v>1634</v>
      </c>
      <c r="F114" t="s">
        <v>15</v>
      </c>
      <c r="H114" t="s">
        <v>16</v>
      </c>
      <c r="I114" t="s">
        <v>1564</v>
      </c>
      <c r="J114" t="s">
        <v>1699</v>
      </c>
      <c r="K114">
        <v>522</v>
      </c>
      <c r="L114" t="s">
        <v>1185</v>
      </c>
    </row>
    <row r="115" spans="1:12" ht="17">
      <c r="A115" s="12" t="s">
        <v>181</v>
      </c>
      <c r="B115" s="42">
        <v>1038404</v>
      </c>
      <c r="C115" s="14">
        <f t="shared" si="5"/>
        <v>244</v>
      </c>
      <c r="D115" s="14">
        <v>27</v>
      </c>
      <c r="E115" s="13" t="s">
        <v>1635</v>
      </c>
      <c r="F115" t="s">
        <v>15</v>
      </c>
      <c r="H115" t="s">
        <v>16</v>
      </c>
      <c r="I115" t="s">
        <v>1564</v>
      </c>
      <c r="J115" t="s">
        <v>1699</v>
      </c>
      <c r="K115">
        <v>549</v>
      </c>
      <c r="L115" t="s">
        <v>1185</v>
      </c>
    </row>
    <row r="116" spans="1:12" ht="17">
      <c r="A116" s="12" t="s">
        <v>181</v>
      </c>
      <c r="B116" s="42">
        <v>1038448</v>
      </c>
      <c r="C116" s="14">
        <f t="shared" si="5"/>
        <v>203</v>
      </c>
      <c r="D116" s="14">
        <v>24</v>
      </c>
      <c r="E116" s="13" t="s">
        <v>792</v>
      </c>
      <c r="F116" t="s">
        <v>15</v>
      </c>
      <c r="H116" t="s">
        <v>16</v>
      </c>
      <c r="I116" t="s">
        <v>1564</v>
      </c>
      <c r="J116" t="s">
        <v>1699</v>
      </c>
      <c r="K116">
        <v>590</v>
      </c>
      <c r="L116" t="s">
        <v>1185</v>
      </c>
    </row>
    <row r="117" spans="1:12" ht="17">
      <c r="A117" s="12" t="s">
        <v>181</v>
      </c>
      <c r="B117" s="42">
        <v>1038482</v>
      </c>
      <c r="C117" s="14">
        <f t="shared" si="5"/>
        <v>169</v>
      </c>
      <c r="D117" s="14">
        <v>24</v>
      </c>
      <c r="E117" s="13" t="s">
        <v>794</v>
      </c>
      <c r="F117" t="s">
        <v>15</v>
      </c>
      <c r="H117" t="s">
        <v>16</v>
      </c>
      <c r="I117" t="s">
        <v>1564</v>
      </c>
      <c r="J117" t="s">
        <v>1699</v>
      </c>
      <c r="K117">
        <v>624</v>
      </c>
      <c r="L117" t="s">
        <v>1185</v>
      </c>
    </row>
    <row r="118" spans="1:12" ht="17">
      <c r="A118" s="12" t="s">
        <v>181</v>
      </c>
      <c r="B118" s="42">
        <v>1038510</v>
      </c>
      <c r="C118" s="14">
        <f t="shared" si="5"/>
        <v>120</v>
      </c>
      <c r="D118" s="14">
        <v>45</v>
      </c>
      <c r="E118" s="13" t="s">
        <v>1636</v>
      </c>
      <c r="F118" t="s">
        <v>15</v>
      </c>
      <c r="H118" t="s">
        <v>16</v>
      </c>
      <c r="I118" t="s">
        <v>1564</v>
      </c>
      <c r="J118" t="s">
        <v>1699</v>
      </c>
      <c r="K118">
        <v>701</v>
      </c>
      <c r="L118" t="s">
        <v>1185</v>
      </c>
    </row>
    <row r="119" spans="1:12" ht="17">
      <c r="A119" s="12" t="s">
        <v>181</v>
      </c>
      <c r="B119" s="42">
        <v>1038559</v>
      </c>
      <c r="C119" s="14">
        <f t="shared" si="5"/>
        <v>92</v>
      </c>
      <c r="D119" s="14">
        <v>24</v>
      </c>
      <c r="E119" s="13" t="s">
        <v>1300</v>
      </c>
      <c r="F119" t="s">
        <v>15</v>
      </c>
      <c r="H119" t="s">
        <v>16</v>
      </c>
      <c r="I119" t="s">
        <v>1564</v>
      </c>
      <c r="J119" t="s">
        <v>1699</v>
      </c>
      <c r="K119">
        <v>701</v>
      </c>
      <c r="L119" t="s">
        <v>1185</v>
      </c>
    </row>
    <row r="120" spans="1:12" ht="17">
      <c r="A120" s="12" t="s">
        <v>181</v>
      </c>
      <c r="B120" s="42">
        <v>1038587</v>
      </c>
      <c r="C120" s="14">
        <f t="shared" si="5"/>
        <v>63</v>
      </c>
      <c r="D120" s="14">
        <v>25</v>
      </c>
      <c r="E120" s="13" t="s">
        <v>1637</v>
      </c>
      <c r="F120" t="s">
        <v>15</v>
      </c>
      <c r="H120" t="s">
        <v>16</v>
      </c>
      <c r="I120" t="s">
        <v>1564</v>
      </c>
      <c r="J120" t="s">
        <v>1699</v>
      </c>
      <c r="K120">
        <v>730</v>
      </c>
      <c r="L120" t="s">
        <v>1185</v>
      </c>
    </row>
    <row r="121" spans="1:12" ht="17">
      <c r="A121" s="12" t="s">
        <v>181</v>
      </c>
      <c r="B121" s="42">
        <v>1038616</v>
      </c>
      <c r="C121" s="14">
        <f t="shared" si="5"/>
        <v>14</v>
      </c>
      <c r="D121" s="14">
        <v>45</v>
      </c>
      <c r="E121" s="13" t="s">
        <v>1619</v>
      </c>
      <c r="F121" t="s">
        <v>15</v>
      </c>
      <c r="H121" t="s">
        <v>16</v>
      </c>
      <c r="I121" t="s">
        <v>1564</v>
      </c>
      <c r="J121" t="s">
        <v>1699</v>
      </c>
      <c r="K121">
        <v>779</v>
      </c>
      <c r="L121" t="s">
        <v>1185</v>
      </c>
    </row>
    <row r="122" spans="1:12" ht="17">
      <c r="A122" s="42">
        <v>7</v>
      </c>
      <c r="B122" s="42">
        <v>994085</v>
      </c>
      <c r="C122" s="39"/>
      <c r="D122" s="14">
        <v>22</v>
      </c>
      <c r="E122" s="13" t="s">
        <v>1638</v>
      </c>
      <c r="H122" t="s">
        <v>40</v>
      </c>
      <c r="I122" t="s">
        <v>1522</v>
      </c>
      <c r="J122" t="s">
        <v>1698</v>
      </c>
      <c r="K122">
        <v>0</v>
      </c>
      <c r="L122" t="s">
        <v>1523</v>
      </c>
    </row>
    <row r="123" spans="1:12" ht="17">
      <c r="A123" s="42">
        <v>7</v>
      </c>
      <c r="B123" s="42">
        <v>1169165</v>
      </c>
      <c r="C123" s="39"/>
      <c r="D123" s="14">
        <v>42</v>
      </c>
      <c r="E123" s="13" t="s">
        <v>1639</v>
      </c>
      <c r="F123" t="s">
        <v>15</v>
      </c>
      <c r="H123" t="s">
        <v>16</v>
      </c>
      <c r="I123" t="s">
        <v>1524</v>
      </c>
      <c r="J123" t="s">
        <v>1699</v>
      </c>
      <c r="K123">
        <v>1299</v>
      </c>
      <c r="L123" t="s">
        <v>1207</v>
      </c>
    </row>
    <row r="124" spans="1:12" ht="17">
      <c r="A124" s="42">
        <v>7</v>
      </c>
      <c r="B124" s="42">
        <v>1169232</v>
      </c>
      <c r="C124" s="39"/>
      <c r="D124" s="14">
        <v>24</v>
      </c>
      <c r="E124" s="13" t="s">
        <v>1341</v>
      </c>
      <c r="F124" t="s">
        <v>15</v>
      </c>
      <c r="H124" t="s">
        <v>16</v>
      </c>
      <c r="I124" t="s">
        <v>1524</v>
      </c>
      <c r="J124" t="s">
        <v>1699</v>
      </c>
      <c r="K124">
        <v>1366</v>
      </c>
      <c r="L124" t="s">
        <v>1207</v>
      </c>
    </row>
    <row r="125" spans="1:12" ht="17">
      <c r="A125" s="42">
        <v>7</v>
      </c>
      <c r="B125" s="42">
        <v>1169273</v>
      </c>
      <c r="C125" s="39"/>
      <c r="D125" s="14">
        <v>45</v>
      </c>
      <c r="E125" s="13" t="s">
        <v>1619</v>
      </c>
      <c r="F125" t="s">
        <v>15</v>
      </c>
      <c r="H125" t="s">
        <v>16</v>
      </c>
      <c r="I125" t="s">
        <v>1524</v>
      </c>
      <c r="J125" t="s">
        <v>1699</v>
      </c>
      <c r="K125">
        <v>1407</v>
      </c>
      <c r="L125" t="s">
        <v>1207</v>
      </c>
    </row>
    <row r="126" spans="1:12" ht="17">
      <c r="A126" s="42">
        <v>7</v>
      </c>
      <c r="B126" s="42">
        <v>1169328</v>
      </c>
      <c r="C126" s="39"/>
      <c r="D126" s="14">
        <v>24</v>
      </c>
      <c r="E126" s="13" t="s">
        <v>794</v>
      </c>
      <c r="F126" t="s">
        <v>15</v>
      </c>
      <c r="H126" t="s">
        <v>16</v>
      </c>
      <c r="I126" t="s">
        <v>1524</v>
      </c>
      <c r="J126" t="s">
        <v>1699</v>
      </c>
      <c r="K126">
        <v>1462</v>
      </c>
      <c r="L126" t="s">
        <v>1207</v>
      </c>
    </row>
    <row r="127" spans="1:12" ht="17">
      <c r="A127" s="42">
        <v>7</v>
      </c>
      <c r="B127" s="42">
        <v>1169356</v>
      </c>
      <c r="C127" s="39"/>
      <c r="D127" s="14">
        <v>30</v>
      </c>
      <c r="E127" s="13" t="s">
        <v>1640</v>
      </c>
      <c r="F127" t="s">
        <v>15</v>
      </c>
      <c r="H127" t="s">
        <v>16</v>
      </c>
      <c r="I127" t="s">
        <v>1524</v>
      </c>
      <c r="J127" t="s">
        <v>1699</v>
      </c>
      <c r="K127">
        <v>1490</v>
      </c>
      <c r="L127" t="s">
        <v>1207</v>
      </c>
    </row>
    <row r="128" spans="1:12" ht="17">
      <c r="A128" s="42">
        <v>7</v>
      </c>
      <c r="B128" s="42">
        <v>1169390</v>
      </c>
      <c r="C128" s="39"/>
      <c r="D128" s="14">
        <v>24</v>
      </c>
      <c r="E128" s="13" t="s">
        <v>796</v>
      </c>
      <c r="F128" t="s">
        <v>15</v>
      </c>
      <c r="H128" t="s">
        <v>16</v>
      </c>
      <c r="I128" t="s">
        <v>1524</v>
      </c>
      <c r="J128" t="s">
        <v>1699</v>
      </c>
      <c r="K128">
        <v>1524</v>
      </c>
      <c r="L128" t="s">
        <v>1207</v>
      </c>
    </row>
    <row r="129" spans="1:12" ht="17">
      <c r="A129" s="42">
        <v>7</v>
      </c>
      <c r="B129" s="42">
        <v>1169418</v>
      </c>
      <c r="C129" s="39"/>
      <c r="D129" s="14">
        <v>24</v>
      </c>
      <c r="E129" s="13" t="s">
        <v>1300</v>
      </c>
      <c r="F129" t="s">
        <v>15</v>
      </c>
      <c r="H129" t="s">
        <v>16</v>
      </c>
      <c r="I129" t="s">
        <v>1524</v>
      </c>
      <c r="J129" t="s">
        <v>1699</v>
      </c>
      <c r="K129">
        <v>1552</v>
      </c>
      <c r="L129" t="s">
        <v>1207</v>
      </c>
    </row>
    <row r="130" spans="1:12" ht="17">
      <c r="A130" s="42">
        <v>7</v>
      </c>
      <c r="B130" s="42">
        <v>1169446</v>
      </c>
      <c r="C130" s="39"/>
      <c r="D130" s="14">
        <v>24</v>
      </c>
      <c r="E130" s="13" t="s">
        <v>794</v>
      </c>
      <c r="F130" t="s">
        <v>15</v>
      </c>
      <c r="H130" t="s">
        <v>16</v>
      </c>
      <c r="I130" t="s">
        <v>1524</v>
      </c>
      <c r="J130" t="s">
        <v>1699</v>
      </c>
      <c r="K130">
        <v>1580</v>
      </c>
      <c r="L130" t="s">
        <v>1207</v>
      </c>
    </row>
    <row r="131" spans="1:12" ht="17">
      <c r="A131" s="42">
        <v>7</v>
      </c>
      <c r="B131" s="42">
        <v>1169495</v>
      </c>
      <c r="C131" s="39"/>
      <c r="D131" s="14">
        <v>24</v>
      </c>
      <c r="E131" s="13" t="s">
        <v>796</v>
      </c>
      <c r="F131" t="s">
        <v>15</v>
      </c>
      <c r="H131" t="s">
        <v>16</v>
      </c>
      <c r="I131" t="s">
        <v>1524</v>
      </c>
      <c r="J131" t="s">
        <v>1699</v>
      </c>
      <c r="K131">
        <v>1629</v>
      </c>
      <c r="L131" t="s">
        <v>1207</v>
      </c>
    </row>
    <row r="132" spans="1:12" ht="17">
      <c r="A132" s="42">
        <v>7</v>
      </c>
      <c r="B132" s="42">
        <v>1169523</v>
      </c>
      <c r="C132" s="39"/>
      <c r="D132" s="14">
        <v>45</v>
      </c>
      <c r="E132" s="13" t="s">
        <v>1598</v>
      </c>
      <c r="F132" t="s">
        <v>15</v>
      </c>
      <c r="H132" t="s">
        <v>16</v>
      </c>
      <c r="I132" t="s">
        <v>1524</v>
      </c>
      <c r="J132" t="s">
        <v>1699</v>
      </c>
      <c r="K132">
        <v>1657</v>
      </c>
      <c r="L132" t="s">
        <v>1207</v>
      </c>
    </row>
    <row r="133" spans="1:12" ht="17">
      <c r="A133" s="42">
        <v>7</v>
      </c>
      <c r="B133" s="42">
        <v>1169572</v>
      </c>
      <c r="C133" s="39"/>
      <c r="D133" s="14">
        <v>24</v>
      </c>
      <c r="E133" s="13" t="s">
        <v>796</v>
      </c>
      <c r="F133" t="s">
        <v>15</v>
      </c>
      <c r="H133" t="s">
        <v>16</v>
      </c>
      <c r="I133" t="s">
        <v>1524</v>
      </c>
      <c r="J133" t="s">
        <v>1699</v>
      </c>
      <c r="K133">
        <v>1706</v>
      </c>
      <c r="L133" t="s">
        <v>1207</v>
      </c>
    </row>
    <row r="134" spans="1:12" ht="17">
      <c r="A134" s="42">
        <v>7</v>
      </c>
      <c r="B134" s="42">
        <v>1169600</v>
      </c>
      <c r="C134" s="39"/>
      <c r="D134" s="14">
        <v>24</v>
      </c>
      <c r="E134" s="13" t="s">
        <v>796</v>
      </c>
      <c r="F134" t="s">
        <v>15</v>
      </c>
      <c r="H134" t="s">
        <v>16</v>
      </c>
      <c r="I134" t="s">
        <v>1524</v>
      </c>
      <c r="J134" t="s">
        <v>1699</v>
      </c>
      <c r="K134">
        <v>1734</v>
      </c>
      <c r="L134" t="s">
        <v>1207</v>
      </c>
    </row>
    <row r="135" spans="1:12" ht="17">
      <c r="A135" s="42">
        <v>7</v>
      </c>
      <c r="B135" s="42">
        <v>1169628</v>
      </c>
      <c r="C135" s="39"/>
      <c r="D135" s="14">
        <v>24</v>
      </c>
      <c r="E135" s="13" t="s">
        <v>807</v>
      </c>
      <c r="F135" t="s">
        <v>15</v>
      </c>
      <c r="H135" t="s">
        <v>16</v>
      </c>
      <c r="I135" t="s">
        <v>1524</v>
      </c>
      <c r="J135" t="s">
        <v>1699</v>
      </c>
      <c r="K135">
        <v>1762</v>
      </c>
      <c r="L135" t="s">
        <v>1207</v>
      </c>
    </row>
    <row r="136" spans="1:12" ht="17">
      <c r="A136" s="42">
        <v>7</v>
      </c>
      <c r="B136" s="42">
        <v>1169656</v>
      </c>
      <c r="C136" s="39"/>
      <c r="D136" s="14">
        <v>45</v>
      </c>
      <c r="E136" s="13" t="s">
        <v>1641</v>
      </c>
      <c r="F136" t="s">
        <v>15</v>
      </c>
      <c r="H136" t="s">
        <v>16</v>
      </c>
      <c r="I136" t="s">
        <v>1524</v>
      </c>
      <c r="J136" t="s">
        <v>1699</v>
      </c>
      <c r="K136">
        <v>1790</v>
      </c>
      <c r="L136" t="s">
        <v>1207</v>
      </c>
    </row>
    <row r="137" spans="1:12" ht="17">
      <c r="A137" s="42">
        <v>7</v>
      </c>
      <c r="B137" s="42">
        <v>1169705</v>
      </c>
      <c r="C137" s="39"/>
      <c r="D137" s="14">
        <v>24</v>
      </c>
      <c r="E137" s="13" t="s">
        <v>796</v>
      </c>
      <c r="F137" t="s">
        <v>15</v>
      </c>
      <c r="H137" t="s">
        <v>16</v>
      </c>
      <c r="I137" t="s">
        <v>1524</v>
      </c>
      <c r="J137" t="s">
        <v>1699</v>
      </c>
      <c r="K137">
        <v>1839</v>
      </c>
      <c r="L137" t="s">
        <v>1207</v>
      </c>
    </row>
    <row r="138" spans="1:12" ht="17">
      <c r="A138" s="42">
        <v>7</v>
      </c>
      <c r="B138" s="42">
        <v>1169733</v>
      </c>
      <c r="C138" s="39"/>
      <c r="D138" s="14">
        <v>24</v>
      </c>
      <c r="E138" s="13" t="s">
        <v>792</v>
      </c>
      <c r="F138" t="s">
        <v>15</v>
      </c>
      <c r="H138" t="s">
        <v>16</v>
      </c>
      <c r="I138" t="s">
        <v>1524</v>
      </c>
      <c r="J138" t="s">
        <v>1699</v>
      </c>
      <c r="K138">
        <v>1867</v>
      </c>
      <c r="L138" t="s">
        <v>1207</v>
      </c>
    </row>
    <row r="139" spans="1:12" ht="17">
      <c r="A139" s="12" t="s">
        <v>207</v>
      </c>
      <c r="B139" s="42">
        <v>929888</v>
      </c>
      <c r="C139" s="14">
        <f>1169781-(B139+D139)+2</f>
        <v>239870</v>
      </c>
      <c r="D139" s="14">
        <v>25</v>
      </c>
      <c r="E139" s="13" t="s">
        <v>1642</v>
      </c>
      <c r="H139" t="s">
        <v>16</v>
      </c>
      <c r="I139" t="s">
        <v>1566</v>
      </c>
      <c r="J139" t="s">
        <v>1698</v>
      </c>
      <c r="K139">
        <v>516</v>
      </c>
      <c r="L139" t="s">
        <v>1567</v>
      </c>
    </row>
    <row r="140" spans="1:12" ht="17">
      <c r="A140" s="12" t="s">
        <v>207</v>
      </c>
      <c r="B140" s="42">
        <v>1098820</v>
      </c>
      <c r="C140" s="14">
        <f t="shared" ref="C140:C151" si="6">1169781-(B140+D140)+2</f>
        <v>70934</v>
      </c>
      <c r="D140" s="14">
        <v>29</v>
      </c>
      <c r="E140" s="13" t="s">
        <v>1643</v>
      </c>
      <c r="H140" t="s">
        <v>40</v>
      </c>
      <c r="I140" t="s">
        <v>1568</v>
      </c>
      <c r="J140" t="s">
        <v>1698</v>
      </c>
      <c r="K140">
        <v>0</v>
      </c>
      <c r="L140" t="s">
        <v>1104</v>
      </c>
    </row>
    <row r="141" spans="1:12" ht="17">
      <c r="A141" s="12" t="s">
        <v>207</v>
      </c>
      <c r="B141" s="42">
        <v>1103681</v>
      </c>
      <c r="C141" s="14">
        <f t="shared" si="6"/>
        <v>66061</v>
      </c>
      <c r="D141" s="14">
        <v>41</v>
      </c>
      <c r="E141" s="13" t="s">
        <v>1644</v>
      </c>
      <c r="H141" t="s">
        <v>30</v>
      </c>
      <c r="I141" t="s">
        <v>1569</v>
      </c>
      <c r="J141" t="s">
        <v>1698</v>
      </c>
      <c r="K141">
        <v>-242</v>
      </c>
      <c r="L141" t="s">
        <v>1104</v>
      </c>
    </row>
    <row r="142" spans="1:12" ht="17">
      <c r="A142" s="12" t="s">
        <v>207</v>
      </c>
      <c r="B142" s="42">
        <v>1169434</v>
      </c>
      <c r="C142" s="14">
        <f t="shared" si="6"/>
        <v>325</v>
      </c>
      <c r="D142" s="14">
        <v>24</v>
      </c>
      <c r="E142" s="13" t="s">
        <v>796</v>
      </c>
      <c r="F142" t="s">
        <v>15</v>
      </c>
      <c r="H142" t="s">
        <v>16</v>
      </c>
      <c r="I142" t="s">
        <v>1559</v>
      </c>
      <c r="J142" t="s">
        <v>1699</v>
      </c>
      <c r="K142">
        <v>1244</v>
      </c>
      <c r="L142" t="s">
        <v>1207</v>
      </c>
    </row>
    <row r="143" spans="1:12" ht="17">
      <c r="A143" s="12" t="s">
        <v>207</v>
      </c>
      <c r="B143" s="42">
        <v>1169462</v>
      </c>
      <c r="C143" s="14">
        <f t="shared" si="6"/>
        <v>276</v>
      </c>
      <c r="D143" s="14">
        <v>45</v>
      </c>
      <c r="E143" s="13" t="s">
        <v>1645</v>
      </c>
      <c r="F143" t="s">
        <v>15</v>
      </c>
      <c r="H143" t="s">
        <v>16</v>
      </c>
      <c r="I143" t="s">
        <v>1559</v>
      </c>
      <c r="J143" t="s">
        <v>1699</v>
      </c>
      <c r="K143">
        <v>1293</v>
      </c>
      <c r="L143" t="s">
        <v>1207</v>
      </c>
    </row>
    <row r="144" spans="1:12" ht="17">
      <c r="A144" s="12" t="s">
        <v>207</v>
      </c>
      <c r="B144" s="42">
        <v>1169511</v>
      </c>
      <c r="C144" s="14">
        <f t="shared" si="6"/>
        <v>248</v>
      </c>
      <c r="D144" s="14">
        <v>24</v>
      </c>
      <c r="E144" s="13" t="s">
        <v>794</v>
      </c>
      <c r="F144" t="s">
        <v>15</v>
      </c>
      <c r="H144" t="s">
        <v>16</v>
      </c>
      <c r="I144" t="s">
        <v>1559</v>
      </c>
      <c r="J144" t="s">
        <v>1699</v>
      </c>
      <c r="K144">
        <v>1321</v>
      </c>
      <c r="L144" t="s">
        <v>1207</v>
      </c>
    </row>
    <row r="145" spans="1:12" ht="17">
      <c r="A145" s="12" t="s">
        <v>207</v>
      </c>
      <c r="B145" s="42">
        <v>1169539</v>
      </c>
      <c r="C145" s="14">
        <f t="shared" si="6"/>
        <v>220</v>
      </c>
      <c r="D145" s="14">
        <v>24</v>
      </c>
      <c r="E145" s="13" t="s">
        <v>802</v>
      </c>
      <c r="F145" t="s">
        <v>15</v>
      </c>
      <c r="H145" t="s">
        <v>16</v>
      </c>
      <c r="I145" t="s">
        <v>1559</v>
      </c>
      <c r="J145" t="s">
        <v>1699</v>
      </c>
      <c r="K145">
        <v>1349</v>
      </c>
      <c r="L145" t="s">
        <v>1207</v>
      </c>
    </row>
    <row r="146" spans="1:12" ht="17">
      <c r="A146" s="12" t="s">
        <v>207</v>
      </c>
      <c r="B146" s="42">
        <v>1169567</v>
      </c>
      <c r="C146" s="14">
        <f t="shared" si="6"/>
        <v>192</v>
      </c>
      <c r="D146" s="14">
        <v>24</v>
      </c>
      <c r="E146" s="13" t="s">
        <v>807</v>
      </c>
      <c r="F146" t="s">
        <v>15</v>
      </c>
      <c r="H146" t="s">
        <v>16</v>
      </c>
      <c r="I146" t="s">
        <v>1559</v>
      </c>
      <c r="J146" t="s">
        <v>1699</v>
      </c>
      <c r="K146">
        <v>1377</v>
      </c>
      <c r="L146" t="s">
        <v>1207</v>
      </c>
    </row>
    <row r="147" spans="1:12" ht="17">
      <c r="A147" s="12" t="s">
        <v>207</v>
      </c>
      <c r="B147" s="42">
        <v>1169595</v>
      </c>
      <c r="C147" s="14">
        <f t="shared" si="6"/>
        <v>164</v>
      </c>
      <c r="D147" s="14">
        <v>24</v>
      </c>
      <c r="E147" s="13" t="s">
        <v>792</v>
      </c>
      <c r="F147" t="s">
        <v>15</v>
      </c>
      <c r="H147" t="s">
        <v>16</v>
      </c>
      <c r="I147" t="s">
        <v>1559</v>
      </c>
      <c r="J147" t="s">
        <v>1699</v>
      </c>
      <c r="K147">
        <v>1405</v>
      </c>
      <c r="L147" t="s">
        <v>1207</v>
      </c>
    </row>
    <row r="148" spans="1:12" ht="17">
      <c r="A148" s="12" t="s">
        <v>207</v>
      </c>
      <c r="B148" s="42">
        <v>1169623</v>
      </c>
      <c r="C148" s="14">
        <f t="shared" si="6"/>
        <v>136</v>
      </c>
      <c r="D148" s="14">
        <v>24</v>
      </c>
      <c r="E148" s="13" t="s">
        <v>792</v>
      </c>
      <c r="F148" t="s">
        <v>15</v>
      </c>
      <c r="H148" t="s">
        <v>16</v>
      </c>
      <c r="I148" t="s">
        <v>1559</v>
      </c>
      <c r="J148" t="s">
        <v>1699</v>
      </c>
      <c r="K148">
        <v>1433</v>
      </c>
      <c r="L148" t="s">
        <v>1207</v>
      </c>
    </row>
    <row r="149" spans="1:12" ht="17">
      <c r="A149" s="12" t="s">
        <v>207</v>
      </c>
      <c r="B149" s="42">
        <v>1169651</v>
      </c>
      <c r="C149" s="14">
        <f t="shared" si="6"/>
        <v>108</v>
      </c>
      <c r="D149" s="14">
        <v>24</v>
      </c>
      <c r="E149" s="13" t="s">
        <v>796</v>
      </c>
      <c r="F149" t="s">
        <v>15</v>
      </c>
      <c r="H149" t="s">
        <v>16</v>
      </c>
      <c r="I149" t="s">
        <v>1559</v>
      </c>
      <c r="J149" t="s">
        <v>1699</v>
      </c>
      <c r="K149">
        <v>1461</v>
      </c>
      <c r="L149" t="s">
        <v>1207</v>
      </c>
    </row>
    <row r="150" spans="1:12" ht="17">
      <c r="A150" s="12" t="s">
        <v>207</v>
      </c>
      <c r="B150" s="42">
        <v>1169686</v>
      </c>
      <c r="C150" s="14">
        <f t="shared" si="6"/>
        <v>73</v>
      </c>
      <c r="D150" s="14">
        <v>24</v>
      </c>
      <c r="E150" s="13" t="s">
        <v>1300</v>
      </c>
      <c r="F150" t="s">
        <v>15</v>
      </c>
      <c r="H150" t="s">
        <v>16</v>
      </c>
      <c r="I150" t="s">
        <v>1559</v>
      </c>
      <c r="J150" t="s">
        <v>1699</v>
      </c>
      <c r="K150">
        <v>1496</v>
      </c>
      <c r="L150" t="s">
        <v>1207</v>
      </c>
    </row>
    <row r="151" spans="1:12" ht="17">
      <c r="A151" s="12" t="s">
        <v>207</v>
      </c>
      <c r="B151" s="42">
        <v>1169714</v>
      </c>
      <c r="C151" s="14">
        <f t="shared" si="6"/>
        <v>24</v>
      </c>
      <c r="D151" s="14">
        <v>45</v>
      </c>
      <c r="E151" s="13" t="s">
        <v>1646</v>
      </c>
      <c r="F151" t="s">
        <v>15</v>
      </c>
      <c r="H151" t="s">
        <v>16</v>
      </c>
      <c r="I151" t="s">
        <v>1559</v>
      </c>
      <c r="J151" t="s">
        <v>1699</v>
      </c>
      <c r="K151">
        <v>1545</v>
      </c>
      <c r="L151" t="s">
        <v>1207</v>
      </c>
    </row>
    <row r="152" spans="1:12" ht="17">
      <c r="A152" s="42">
        <v>8</v>
      </c>
      <c r="B152" s="42">
        <v>1371717</v>
      </c>
      <c r="C152" s="39"/>
      <c r="D152" s="14">
        <v>30</v>
      </c>
      <c r="E152" s="13" t="s">
        <v>1647</v>
      </c>
      <c r="H152" t="s">
        <v>40</v>
      </c>
      <c r="I152" t="s">
        <v>1525</v>
      </c>
      <c r="J152" t="s">
        <v>1698</v>
      </c>
      <c r="K152">
        <v>0</v>
      </c>
      <c r="L152" t="s">
        <v>1104</v>
      </c>
    </row>
    <row r="153" spans="1:12" ht="17">
      <c r="A153" s="42">
        <v>8</v>
      </c>
      <c r="B153" s="42">
        <v>1371753</v>
      </c>
      <c r="C153" s="39"/>
      <c r="D153" s="14">
        <v>30</v>
      </c>
      <c r="E153" s="13" t="s">
        <v>1648</v>
      </c>
      <c r="H153" t="s">
        <v>40</v>
      </c>
      <c r="I153" t="s">
        <v>1525</v>
      </c>
      <c r="J153" t="s">
        <v>1698</v>
      </c>
      <c r="K153">
        <v>0</v>
      </c>
      <c r="L153" t="s">
        <v>1104</v>
      </c>
    </row>
    <row r="154" spans="1:12" ht="17">
      <c r="A154" s="42">
        <v>8</v>
      </c>
      <c r="B154" s="42">
        <v>1414440</v>
      </c>
      <c r="C154" s="39"/>
      <c r="D154" s="14">
        <v>24</v>
      </c>
      <c r="E154" s="13" t="s">
        <v>796</v>
      </c>
      <c r="F154" t="s">
        <v>15</v>
      </c>
      <c r="H154" t="s">
        <v>16</v>
      </c>
      <c r="I154" t="s">
        <v>1526</v>
      </c>
      <c r="J154" t="s">
        <v>1699</v>
      </c>
      <c r="K154">
        <v>1716</v>
      </c>
      <c r="L154" t="s">
        <v>1185</v>
      </c>
    </row>
    <row r="155" spans="1:12" ht="17">
      <c r="A155" s="42">
        <v>8</v>
      </c>
      <c r="B155" s="42">
        <v>1414475</v>
      </c>
      <c r="C155" s="39"/>
      <c r="D155" s="14">
        <v>24</v>
      </c>
      <c r="E155" s="13" t="s">
        <v>796</v>
      </c>
      <c r="F155" t="s">
        <v>15</v>
      </c>
      <c r="H155" t="s">
        <v>16</v>
      </c>
      <c r="I155" t="s">
        <v>1526</v>
      </c>
      <c r="J155" t="s">
        <v>1699</v>
      </c>
      <c r="K155">
        <v>1751</v>
      </c>
      <c r="L155" t="s">
        <v>1185</v>
      </c>
    </row>
    <row r="156" spans="1:12" ht="17">
      <c r="A156" s="42">
        <v>8</v>
      </c>
      <c r="B156" s="42">
        <v>1414526</v>
      </c>
      <c r="C156" s="39"/>
      <c r="D156" s="14">
        <v>24</v>
      </c>
      <c r="E156" s="13" t="s">
        <v>807</v>
      </c>
      <c r="F156" t="s">
        <v>15</v>
      </c>
      <c r="H156" t="s">
        <v>16</v>
      </c>
      <c r="I156" t="s">
        <v>1526</v>
      </c>
      <c r="J156" t="s">
        <v>1699</v>
      </c>
      <c r="K156">
        <v>1802</v>
      </c>
      <c r="L156" t="s">
        <v>1185</v>
      </c>
    </row>
    <row r="157" spans="1:12" ht="17">
      <c r="A157" s="42">
        <v>8</v>
      </c>
      <c r="B157" s="42">
        <v>1414576</v>
      </c>
      <c r="C157" s="39"/>
      <c r="D157" s="14">
        <v>45</v>
      </c>
      <c r="E157" s="13" t="s">
        <v>1649</v>
      </c>
      <c r="F157" t="s">
        <v>15</v>
      </c>
      <c r="H157" t="s">
        <v>16</v>
      </c>
      <c r="I157" t="s">
        <v>1526</v>
      </c>
      <c r="J157" t="s">
        <v>1699</v>
      </c>
      <c r="K157">
        <v>1852</v>
      </c>
      <c r="L157" t="s">
        <v>1185</v>
      </c>
    </row>
    <row r="158" spans="1:12" ht="17">
      <c r="A158" s="42">
        <v>8</v>
      </c>
      <c r="B158" s="42">
        <v>1414625</v>
      </c>
      <c r="C158" s="39"/>
      <c r="D158" s="14">
        <v>45</v>
      </c>
      <c r="E158" s="13" t="s">
        <v>1650</v>
      </c>
      <c r="F158" t="s">
        <v>15</v>
      </c>
      <c r="H158" t="s">
        <v>16</v>
      </c>
      <c r="I158" t="s">
        <v>1526</v>
      </c>
      <c r="J158" t="s">
        <v>1699</v>
      </c>
      <c r="K158">
        <v>1901</v>
      </c>
      <c r="L158" t="s">
        <v>1185</v>
      </c>
    </row>
    <row r="159" spans="1:12" ht="17">
      <c r="A159" s="42">
        <v>8</v>
      </c>
      <c r="B159" s="42">
        <v>1414688</v>
      </c>
      <c r="C159" s="39"/>
      <c r="D159" s="14">
        <v>24</v>
      </c>
      <c r="E159" s="13" t="s">
        <v>796</v>
      </c>
      <c r="F159" t="s">
        <v>15</v>
      </c>
      <c r="H159" t="s">
        <v>16</v>
      </c>
      <c r="I159" t="s">
        <v>1526</v>
      </c>
      <c r="J159" t="s">
        <v>1699</v>
      </c>
      <c r="K159">
        <v>1964</v>
      </c>
      <c r="L159" t="s">
        <v>1185</v>
      </c>
    </row>
    <row r="160" spans="1:12" ht="17">
      <c r="A160" s="42">
        <v>8</v>
      </c>
      <c r="B160" s="42">
        <v>1414716</v>
      </c>
      <c r="C160" s="39"/>
      <c r="D160" s="14">
        <v>45</v>
      </c>
      <c r="E160" s="13" t="s">
        <v>1651</v>
      </c>
      <c r="F160" t="s">
        <v>15</v>
      </c>
      <c r="H160" t="s">
        <v>16</v>
      </c>
      <c r="I160" t="s">
        <v>1526</v>
      </c>
      <c r="J160" t="s">
        <v>1699</v>
      </c>
      <c r="K160">
        <v>1992</v>
      </c>
      <c r="L160" t="s">
        <v>1185</v>
      </c>
    </row>
    <row r="161" spans="1:12" ht="17">
      <c r="A161" s="42">
        <v>8</v>
      </c>
      <c r="B161" s="42">
        <v>1414779</v>
      </c>
      <c r="C161" s="39"/>
      <c r="D161" s="14">
        <v>45</v>
      </c>
      <c r="E161" s="13" t="s">
        <v>1649</v>
      </c>
      <c r="F161" t="s">
        <v>15</v>
      </c>
      <c r="H161" t="s">
        <v>16</v>
      </c>
      <c r="I161" t="s">
        <v>1526</v>
      </c>
      <c r="J161" t="s">
        <v>1699</v>
      </c>
      <c r="K161">
        <v>2055</v>
      </c>
      <c r="L161" t="s">
        <v>1185</v>
      </c>
    </row>
    <row r="162" spans="1:12" ht="17">
      <c r="A162" s="42">
        <v>8</v>
      </c>
      <c r="B162" s="42">
        <v>1414828</v>
      </c>
      <c r="C162" s="39"/>
      <c r="D162" s="14">
        <v>24</v>
      </c>
      <c r="E162" s="13" t="s">
        <v>796</v>
      </c>
      <c r="F162" t="s">
        <v>15</v>
      </c>
      <c r="H162" t="s">
        <v>16</v>
      </c>
      <c r="I162" t="s">
        <v>1526</v>
      </c>
      <c r="J162" t="s">
        <v>1699</v>
      </c>
      <c r="K162">
        <v>2104</v>
      </c>
      <c r="L162" t="s">
        <v>1185</v>
      </c>
    </row>
    <row r="163" spans="1:12" ht="17">
      <c r="A163" s="42">
        <v>8</v>
      </c>
      <c r="B163" s="42">
        <v>1414863</v>
      </c>
      <c r="C163" s="39"/>
      <c r="D163" s="14">
        <v>24</v>
      </c>
      <c r="E163" s="13" t="s">
        <v>807</v>
      </c>
      <c r="F163" t="s">
        <v>15</v>
      </c>
      <c r="H163" t="s">
        <v>16</v>
      </c>
      <c r="I163" t="s">
        <v>1526</v>
      </c>
      <c r="J163" t="s">
        <v>1699</v>
      </c>
      <c r="K163">
        <v>2139</v>
      </c>
      <c r="L163" t="s">
        <v>1185</v>
      </c>
    </row>
    <row r="164" spans="1:12" ht="17">
      <c r="A164" s="42">
        <v>8</v>
      </c>
      <c r="B164" s="42">
        <v>1414891</v>
      </c>
      <c r="C164" s="39"/>
      <c r="D164" s="14">
        <v>45</v>
      </c>
      <c r="E164" s="13" t="s">
        <v>1604</v>
      </c>
      <c r="F164" t="s">
        <v>15</v>
      </c>
      <c r="H164" t="s">
        <v>16</v>
      </c>
      <c r="I164" t="s">
        <v>1526</v>
      </c>
      <c r="J164" t="s">
        <v>1699</v>
      </c>
      <c r="K164">
        <v>2167</v>
      </c>
      <c r="L164" t="s">
        <v>1185</v>
      </c>
    </row>
    <row r="165" spans="1:12" ht="17">
      <c r="A165" s="42">
        <v>8</v>
      </c>
      <c r="B165" s="42">
        <v>1414940</v>
      </c>
      <c r="C165" s="39"/>
      <c r="D165" s="14">
        <v>31</v>
      </c>
      <c r="E165" s="13" t="s">
        <v>1652</v>
      </c>
      <c r="F165" t="s">
        <v>15</v>
      </c>
      <c r="H165" t="s">
        <v>16</v>
      </c>
      <c r="I165" t="s">
        <v>1526</v>
      </c>
      <c r="J165" t="s">
        <v>1699</v>
      </c>
      <c r="K165">
        <v>2216</v>
      </c>
      <c r="L165" t="s">
        <v>1185</v>
      </c>
    </row>
    <row r="166" spans="1:12" ht="17">
      <c r="A166" s="12" t="s">
        <v>234</v>
      </c>
      <c r="B166" s="42">
        <v>1414770</v>
      </c>
      <c r="C166" s="14">
        <f>1414978-(B166+D166)+2</f>
        <v>165</v>
      </c>
      <c r="D166" s="14">
        <v>45</v>
      </c>
      <c r="E166" s="13" t="s">
        <v>1653</v>
      </c>
      <c r="F166" t="s">
        <v>15</v>
      </c>
      <c r="H166" t="s">
        <v>16</v>
      </c>
      <c r="I166" t="s">
        <v>1570</v>
      </c>
      <c r="J166" t="s">
        <v>1699</v>
      </c>
      <c r="K166">
        <v>908</v>
      </c>
      <c r="L166" t="s">
        <v>1589</v>
      </c>
    </row>
    <row r="167" spans="1:12" ht="17">
      <c r="A167" s="12" t="s">
        <v>234</v>
      </c>
      <c r="B167" s="42">
        <v>1414827</v>
      </c>
      <c r="C167" s="14">
        <f t="shared" ref="C167:C168" si="7">1414978-(B167+D167)+2</f>
        <v>108</v>
      </c>
      <c r="D167" s="14">
        <v>45</v>
      </c>
      <c r="E167" s="13" t="s">
        <v>1654</v>
      </c>
      <c r="F167" t="s">
        <v>15</v>
      </c>
      <c r="H167" t="s">
        <v>16</v>
      </c>
      <c r="I167" t="s">
        <v>1570</v>
      </c>
      <c r="J167" t="s">
        <v>1699</v>
      </c>
      <c r="K167">
        <v>965</v>
      </c>
      <c r="L167" t="s">
        <v>1589</v>
      </c>
    </row>
    <row r="168" spans="1:12" ht="17">
      <c r="A168" s="12" t="s">
        <v>234</v>
      </c>
      <c r="B168" s="42">
        <v>1414911</v>
      </c>
      <c r="C168" s="14">
        <f t="shared" si="7"/>
        <v>24</v>
      </c>
      <c r="D168" s="14">
        <v>45</v>
      </c>
      <c r="E168" s="13" t="s">
        <v>1655</v>
      </c>
      <c r="F168" t="s">
        <v>15</v>
      </c>
      <c r="H168" t="s">
        <v>16</v>
      </c>
      <c r="I168" t="s">
        <v>1570</v>
      </c>
      <c r="J168" t="s">
        <v>1699</v>
      </c>
      <c r="K168">
        <v>1049</v>
      </c>
      <c r="L168" t="s">
        <v>1589</v>
      </c>
    </row>
    <row r="169" spans="1:12">
      <c r="A169" s="40">
        <v>9</v>
      </c>
      <c r="B169" s="40">
        <v>1414401</v>
      </c>
      <c r="C169" s="41"/>
      <c r="D169" s="40">
        <v>24</v>
      </c>
      <c r="E169" s="70" t="s">
        <v>1656</v>
      </c>
      <c r="F169" t="s">
        <v>15</v>
      </c>
      <c r="H169" t="s">
        <v>16</v>
      </c>
      <c r="I169" t="s">
        <v>1527</v>
      </c>
      <c r="J169" t="s">
        <v>1699</v>
      </c>
      <c r="K169">
        <v>404</v>
      </c>
      <c r="L169" t="s">
        <v>1185</v>
      </c>
    </row>
    <row r="170" spans="1:12">
      <c r="A170" s="40">
        <v>9</v>
      </c>
      <c r="B170" s="40">
        <v>1414429</v>
      </c>
      <c r="C170" s="41"/>
      <c r="D170" s="40">
        <v>24</v>
      </c>
      <c r="E170" s="70" t="s">
        <v>1600</v>
      </c>
      <c r="F170" t="s">
        <v>15</v>
      </c>
      <c r="H170" t="s">
        <v>16</v>
      </c>
      <c r="I170" t="s">
        <v>1527</v>
      </c>
      <c r="J170" t="s">
        <v>1699</v>
      </c>
      <c r="K170">
        <v>432</v>
      </c>
      <c r="L170" t="s">
        <v>1185</v>
      </c>
    </row>
    <row r="171" spans="1:12">
      <c r="A171" s="40">
        <v>9</v>
      </c>
      <c r="B171" s="40">
        <v>1414472</v>
      </c>
      <c r="C171" s="41"/>
      <c r="D171" s="40">
        <v>24</v>
      </c>
      <c r="E171" s="70" t="s">
        <v>1601</v>
      </c>
      <c r="F171" t="s">
        <v>15</v>
      </c>
      <c r="H171" t="s">
        <v>16</v>
      </c>
      <c r="I171" t="s">
        <v>1527</v>
      </c>
      <c r="J171" t="s">
        <v>1699</v>
      </c>
      <c r="K171">
        <v>475</v>
      </c>
      <c r="L171" t="s">
        <v>1185</v>
      </c>
    </row>
    <row r="172" spans="1:12">
      <c r="A172" s="40">
        <v>9</v>
      </c>
      <c r="B172" s="40">
        <v>1414520</v>
      </c>
      <c r="C172" s="41"/>
      <c r="D172" s="40">
        <v>23</v>
      </c>
      <c r="E172" s="70" t="s">
        <v>1657</v>
      </c>
      <c r="F172" t="s">
        <v>15</v>
      </c>
      <c r="H172" t="s">
        <v>16</v>
      </c>
      <c r="I172" t="s">
        <v>1527</v>
      </c>
      <c r="J172" t="s">
        <v>1699</v>
      </c>
      <c r="K172">
        <v>523</v>
      </c>
      <c r="L172" t="s">
        <v>1185</v>
      </c>
    </row>
    <row r="173" spans="1:12" ht="17">
      <c r="A173" s="12" t="s">
        <v>254</v>
      </c>
      <c r="B173" s="14">
        <v>24649</v>
      </c>
      <c r="C173" s="14">
        <f>1414545-(B173+D173)+2</f>
        <v>1389859</v>
      </c>
      <c r="D173" s="14">
        <v>39</v>
      </c>
      <c r="E173" s="13" t="s">
        <v>1658</v>
      </c>
      <c r="H173" t="s">
        <v>40</v>
      </c>
      <c r="I173" t="s">
        <v>1571</v>
      </c>
      <c r="J173" t="s">
        <v>1698</v>
      </c>
      <c r="K173">
        <v>0</v>
      </c>
      <c r="L173" t="s">
        <v>1589</v>
      </c>
    </row>
    <row r="174" spans="1:12" ht="17">
      <c r="A174" s="12" t="s">
        <v>254</v>
      </c>
      <c r="B174" s="42">
        <v>1050241</v>
      </c>
      <c r="C174" s="14">
        <f t="shared" ref="C174:C189" si="8">1414545-(B174+D174)+2</f>
        <v>364276</v>
      </c>
      <c r="D174" s="14">
        <v>30</v>
      </c>
      <c r="E174" s="13" t="s">
        <v>1659</v>
      </c>
      <c r="H174" t="s">
        <v>16</v>
      </c>
      <c r="I174" t="s">
        <v>1572</v>
      </c>
      <c r="J174" t="s">
        <v>1698</v>
      </c>
      <c r="K174">
        <v>309</v>
      </c>
      <c r="L174" t="s">
        <v>213</v>
      </c>
    </row>
    <row r="175" spans="1:12" ht="17">
      <c r="A175" s="12" t="s">
        <v>254</v>
      </c>
      <c r="B175" s="42">
        <v>1413938</v>
      </c>
      <c r="C175" s="14">
        <f t="shared" si="8"/>
        <v>579</v>
      </c>
      <c r="D175" s="14">
        <v>30</v>
      </c>
      <c r="E175" s="13" t="s">
        <v>801</v>
      </c>
      <c r="F175" t="s">
        <v>15</v>
      </c>
      <c r="H175" t="s">
        <v>30</v>
      </c>
      <c r="I175" t="s">
        <v>1551</v>
      </c>
      <c r="J175" t="s">
        <v>1698</v>
      </c>
      <c r="K175">
        <v>-429</v>
      </c>
      <c r="L175" t="s">
        <v>1104</v>
      </c>
    </row>
    <row r="176" spans="1:12" ht="17">
      <c r="A176" s="12" t="s">
        <v>254</v>
      </c>
      <c r="B176" s="42">
        <v>1413972</v>
      </c>
      <c r="C176" s="14">
        <f t="shared" si="8"/>
        <v>551</v>
      </c>
      <c r="D176" s="14">
        <v>24</v>
      </c>
      <c r="E176" s="13" t="s">
        <v>796</v>
      </c>
      <c r="F176" t="s">
        <v>15</v>
      </c>
      <c r="H176" t="s">
        <v>30</v>
      </c>
      <c r="I176" t="s">
        <v>1551</v>
      </c>
      <c r="J176" t="s">
        <v>1698</v>
      </c>
      <c r="K176">
        <v>-457</v>
      </c>
      <c r="L176" t="s">
        <v>1104</v>
      </c>
    </row>
    <row r="177" spans="1:12" ht="17">
      <c r="A177" s="12" t="s">
        <v>254</v>
      </c>
      <c r="B177" s="42">
        <v>1414000</v>
      </c>
      <c r="C177" s="14">
        <f t="shared" si="8"/>
        <v>523</v>
      </c>
      <c r="D177" s="14">
        <v>24</v>
      </c>
      <c r="E177" s="13" t="s">
        <v>794</v>
      </c>
      <c r="F177" t="s">
        <v>15</v>
      </c>
      <c r="H177" t="s">
        <v>30</v>
      </c>
      <c r="I177" t="s">
        <v>1551</v>
      </c>
      <c r="J177" t="s">
        <v>1698</v>
      </c>
      <c r="K177">
        <v>-485</v>
      </c>
      <c r="L177" t="s">
        <v>1104</v>
      </c>
    </row>
    <row r="178" spans="1:12" ht="17">
      <c r="A178" s="12" t="s">
        <v>254</v>
      </c>
      <c r="B178" s="42">
        <v>1414028</v>
      </c>
      <c r="C178" s="14">
        <f t="shared" si="8"/>
        <v>495</v>
      </c>
      <c r="D178" s="14">
        <v>24</v>
      </c>
      <c r="E178" s="13" t="s">
        <v>796</v>
      </c>
      <c r="F178" t="s">
        <v>15</v>
      </c>
      <c r="H178" t="s">
        <v>30</v>
      </c>
      <c r="I178" t="s">
        <v>1551</v>
      </c>
      <c r="J178" t="s">
        <v>1698</v>
      </c>
      <c r="K178">
        <v>-513</v>
      </c>
      <c r="L178" t="s">
        <v>1104</v>
      </c>
    </row>
    <row r="179" spans="1:12" ht="17">
      <c r="A179" s="12" t="s">
        <v>254</v>
      </c>
      <c r="B179" s="42">
        <v>1414063</v>
      </c>
      <c r="C179" s="14">
        <f t="shared" si="8"/>
        <v>440</v>
      </c>
      <c r="D179" s="14">
        <v>44</v>
      </c>
      <c r="E179" s="13" t="s">
        <v>1660</v>
      </c>
      <c r="F179" t="s">
        <v>15</v>
      </c>
      <c r="H179" t="s">
        <v>30</v>
      </c>
      <c r="I179" t="s">
        <v>1551</v>
      </c>
      <c r="J179" t="s">
        <v>1698</v>
      </c>
      <c r="K179">
        <v>-568</v>
      </c>
      <c r="L179" t="s">
        <v>1104</v>
      </c>
    </row>
    <row r="180" spans="1:12" ht="17">
      <c r="A180" s="12" t="s">
        <v>254</v>
      </c>
      <c r="B180" s="42">
        <v>1414130</v>
      </c>
      <c r="C180" s="14">
        <f t="shared" si="8"/>
        <v>372</v>
      </c>
      <c r="D180" s="14">
        <v>45</v>
      </c>
      <c r="E180" s="13" t="s">
        <v>1613</v>
      </c>
      <c r="F180" t="s">
        <v>15</v>
      </c>
      <c r="H180" t="s">
        <v>30</v>
      </c>
      <c r="I180" t="s">
        <v>1551</v>
      </c>
      <c r="J180" t="s">
        <v>1698</v>
      </c>
      <c r="K180">
        <v>-636</v>
      </c>
      <c r="L180" t="s">
        <v>1104</v>
      </c>
    </row>
    <row r="181" spans="1:12" ht="17">
      <c r="A181" s="12" t="s">
        <v>254</v>
      </c>
      <c r="B181" s="42">
        <v>1414193</v>
      </c>
      <c r="C181" s="14">
        <f t="shared" si="8"/>
        <v>330</v>
      </c>
      <c r="D181" s="14">
        <v>24</v>
      </c>
      <c r="E181" s="13" t="s">
        <v>807</v>
      </c>
      <c r="F181" t="s">
        <v>15</v>
      </c>
      <c r="H181" t="s">
        <v>30</v>
      </c>
      <c r="I181" t="s">
        <v>1551</v>
      </c>
      <c r="J181" t="s">
        <v>1698</v>
      </c>
      <c r="K181">
        <v>-678</v>
      </c>
      <c r="L181" t="s">
        <v>1104</v>
      </c>
    </row>
    <row r="182" spans="1:12" ht="17">
      <c r="A182" s="12" t="s">
        <v>254</v>
      </c>
      <c r="B182" s="42">
        <v>1414221</v>
      </c>
      <c r="C182" s="14">
        <f t="shared" si="8"/>
        <v>302</v>
      </c>
      <c r="D182" s="14">
        <v>24</v>
      </c>
      <c r="E182" s="13" t="s">
        <v>1300</v>
      </c>
      <c r="F182" t="s">
        <v>15</v>
      </c>
      <c r="H182" t="s">
        <v>30</v>
      </c>
      <c r="I182" t="s">
        <v>1551</v>
      </c>
      <c r="J182" t="s">
        <v>1698</v>
      </c>
      <c r="K182">
        <v>-706</v>
      </c>
      <c r="L182" t="s">
        <v>1104</v>
      </c>
    </row>
    <row r="183" spans="1:12" ht="17">
      <c r="A183" s="12" t="s">
        <v>254</v>
      </c>
      <c r="B183" s="42">
        <v>1414249</v>
      </c>
      <c r="C183" s="14">
        <f t="shared" si="8"/>
        <v>274</v>
      </c>
      <c r="D183" s="14">
        <v>24</v>
      </c>
      <c r="E183" s="13" t="s">
        <v>1300</v>
      </c>
      <c r="F183" t="s">
        <v>15</v>
      </c>
      <c r="H183" t="s">
        <v>30</v>
      </c>
      <c r="I183" t="s">
        <v>1551</v>
      </c>
      <c r="J183" t="s">
        <v>1698</v>
      </c>
      <c r="K183">
        <v>-734</v>
      </c>
      <c r="L183" t="s">
        <v>1104</v>
      </c>
    </row>
    <row r="184" spans="1:12" ht="17">
      <c r="A184" s="12" t="s">
        <v>254</v>
      </c>
      <c r="B184" s="42">
        <v>1414285</v>
      </c>
      <c r="C184" s="14">
        <f t="shared" si="8"/>
        <v>217</v>
      </c>
      <c r="D184" s="14">
        <v>45</v>
      </c>
      <c r="E184" s="13" t="s">
        <v>1655</v>
      </c>
      <c r="F184" t="s">
        <v>15</v>
      </c>
      <c r="H184" t="s">
        <v>30</v>
      </c>
      <c r="I184" t="s">
        <v>1551</v>
      </c>
      <c r="J184" t="s">
        <v>1698</v>
      </c>
      <c r="K184">
        <v>-791</v>
      </c>
      <c r="L184" t="s">
        <v>1104</v>
      </c>
    </row>
    <row r="185" spans="1:12" ht="17">
      <c r="A185" s="12" t="s">
        <v>254</v>
      </c>
      <c r="B185" s="42">
        <v>1414334</v>
      </c>
      <c r="C185" s="14">
        <f t="shared" si="8"/>
        <v>175</v>
      </c>
      <c r="D185" s="14">
        <v>38</v>
      </c>
      <c r="E185" s="13" t="s">
        <v>1661</v>
      </c>
      <c r="F185" t="s">
        <v>15</v>
      </c>
      <c r="H185" t="s">
        <v>30</v>
      </c>
      <c r="I185" t="s">
        <v>1551</v>
      </c>
      <c r="J185" t="s">
        <v>1698</v>
      </c>
      <c r="K185">
        <v>-833</v>
      </c>
      <c r="L185" t="s">
        <v>1104</v>
      </c>
    </row>
    <row r="186" spans="1:12" ht="17">
      <c r="A186" s="12" t="s">
        <v>254</v>
      </c>
      <c r="B186" s="42">
        <v>1414383</v>
      </c>
      <c r="C186" s="14">
        <f t="shared" si="8"/>
        <v>140</v>
      </c>
      <c r="D186" s="14">
        <v>24</v>
      </c>
      <c r="E186" s="13" t="s">
        <v>1300</v>
      </c>
      <c r="F186" t="s">
        <v>15</v>
      </c>
      <c r="H186" t="s">
        <v>30</v>
      </c>
      <c r="I186" t="s">
        <v>1551</v>
      </c>
      <c r="J186" t="s">
        <v>1698</v>
      </c>
      <c r="K186">
        <v>-868</v>
      </c>
      <c r="L186" t="s">
        <v>1104</v>
      </c>
    </row>
    <row r="187" spans="1:12" ht="17">
      <c r="A187" s="12" t="s">
        <v>254</v>
      </c>
      <c r="B187" s="42">
        <v>1414439</v>
      </c>
      <c r="C187" s="14">
        <f t="shared" si="8"/>
        <v>84</v>
      </c>
      <c r="D187" s="14">
        <v>24</v>
      </c>
      <c r="E187" s="13" t="s">
        <v>796</v>
      </c>
      <c r="F187" t="s">
        <v>15</v>
      </c>
      <c r="H187" t="s">
        <v>30</v>
      </c>
      <c r="I187" t="s">
        <v>1551</v>
      </c>
      <c r="J187" t="s">
        <v>1698</v>
      </c>
      <c r="K187">
        <v>-924</v>
      </c>
      <c r="L187" t="s">
        <v>1104</v>
      </c>
    </row>
    <row r="188" spans="1:12" ht="17">
      <c r="A188" s="12" t="s">
        <v>254</v>
      </c>
      <c r="B188" s="42">
        <v>1414467</v>
      </c>
      <c r="C188" s="14">
        <f t="shared" si="8"/>
        <v>56</v>
      </c>
      <c r="D188" s="14">
        <v>24</v>
      </c>
      <c r="E188" s="13" t="s">
        <v>794</v>
      </c>
      <c r="F188" t="s">
        <v>15</v>
      </c>
      <c r="H188" t="s">
        <v>30</v>
      </c>
      <c r="I188" t="s">
        <v>1551</v>
      </c>
      <c r="J188" t="s">
        <v>1698</v>
      </c>
      <c r="K188">
        <v>-952</v>
      </c>
      <c r="L188" t="s">
        <v>1104</v>
      </c>
    </row>
    <row r="189" spans="1:12" ht="17">
      <c r="A189" s="12" t="s">
        <v>254</v>
      </c>
      <c r="B189" s="42">
        <v>1414495</v>
      </c>
      <c r="C189" s="14">
        <f t="shared" si="8"/>
        <v>28</v>
      </c>
      <c r="D189" s="14">
        <v>24</v>
      </c>
      <c r="E189" s="13" t="s">
        <v>792</v>
      </c>
      <c r="F189" t="s">
        <v>15</v>
      </c>
      <c r="H189" t="s">
        <v>30</v>
      </c>
      <c r="I189" t="s">
        <v>1551</v>
      </c>
      <c r="J189" t="s">
        <v>1698</v>
      </c>
      <c r="K189">
        <v>-980</v>
      </c>
      <c r="L189" t="s">
        <v>1104</v>
      </c>
    </row>
    <row r="190" spans="1:12">
      <c r="A190" s="40">
        <v>10</v>
      </c>
      <c r="B190" s="40">
        <v>671609</v>
      </c>
      <c r="C190" s="41"/>
      <c r="D190" s="40">
        <v>39</v>
      </c>
      <c r="E190" s="70" t="s">
        <v>1662</v>
      </c>
      <c r="H190" t="s">
        <v>40</v>
      </c>
      <c r="I190" t="s">
        <v>1528</v>
      </c>
      <c r="J190" t="s">
        <v>1698</v>
      </c>
      <c r="K190">
        <v>0</v>
      </c>
      <c r="L190" t="s">
        <v>213</v>
      </c>
    </row>
    <row r="191" spans="1:12">
      <c r="A191" s="40">
        <v>10</v>
      </c>
      <c r="B191" s="40">
        <v>844901</v>
      </c>
      <c r="C191" s="41"/>
      <c r="D191" s="40">
        <v>24</v>
      </c>
      <c r="E191" s="70" t="s">
        <v>1663</v>
      </c>
      <c r="H191" t="s">
        <v>16</v>
      </c>
      <c r="I191" t="s">
        <v>1529</v>
      </c>
      <c r="J191" t="s">
        <v>1699</v>
      </c>
      <c r="K191">
        <v>45</v>
      </c>
      <c r="L191" t="s">
        <v>213</v>
      </c>
    </row>
    <row r="192" spans="1:12" ht="17">
      <c r="A192" s="42">
        <v>10</v>
      </c>
      <c r="B192" s="42">
        <v>1588918</v>
      </c>
      <c r="C192" s="39"/>
      <c r="D192" s="14">
        <v>30</v>
      </c>
      <c r="E192" s="13" t="s">
        <v>1664</v>
      </c>
      <c r="H192" t="s">
        <v>16</v>
      </c>
      <c r="I192" t="s">
        <v>1530</v>
      </c>
      <c r="J192" t="s">
        <v>1699</v>
      </c>
      <c r="K192">
        <v>991</v>
      </c>
      <c r="L192" t="s">
        <v>1185</v>
      </c>
    </row>
    <row r="193" spans="1:12" ht="17">
      <c r="A193" s="42">
        <v>10</v>
      </c>
      <c r="B193" s="42">
        <v>1631846</v>
      </c>
      <c r="C193" s="39"/>
      <c r="D193" s="14">
        <v>24</v>
      </c>
      <c r="E193" s="13" t="s">
        <v>796</v>
      </c>
      <c r="F193" t="s">
        <v>15</v>
      </c>
      <c r="H193" t="s">
        <v>30</v>
      </c>
      <c r="I193" t="s">
        <v>1531</v>
      </c>
      <c r="J193" t="s">
        <v>1698</v>
      </c>
      <c r="K193">
        <v>-14</v>
      </c>
      <c r="L193" t="s">
        <v>1104</v>
      </c>
    </row>
    <row r="194" spans="1:12" ht="17">
      <c r="A194" s="42">
        <v>10</v>
      </c>
      <c r="B194" s="42">
        <v>1631874</v>
      </c>
      <c r="C194" s="39"/>
      <c r="D194" s="14">
        <v>45</v>
      </c>
      <c r="E194" s="13" t="s">
        <v>1665</v>
      </c>
      <c r="F194" t="s">
        <v>15</v>
      </c>
      <c r="H194" t="s">
        <v>30</v>
      </c>
      <c r="I194" t="s">
        <v>1531</v>
      </c>
      <c r="J194" t="s">
        <v>1698</v>
      </c>
      <c r="K194">
        <v>-42</v>
      </c>
      <c r="L194" t="s">
        <v>1104</v>
      </c>
    </row>
    <row r="195" spans="1:12" ht="17">
      <c r="A195" s="42">
        <v>10</v>
      </c>
      <c r="B195" s="42">
        <v>1631923</v>
      </c>
      <c r="C195" s="39"/>
      <c r="D195" s="14">
        <v>24</v>
      </c>
      <c r="E195" s="13" t="s">
        <v>1338</v>
      </c>
      <c r="F195" t="s">
        <v>15</v>
      </c>
      <c r="H195" t="s">
        <v>30</v>
      </c>
      <c r="I195" t="s">
        <v>1531</v>
      </c>
      <c r="J195" t="s">
        <v>1698</v>
      </c>
      <c r="K195">
        <v>-91</v>
      </c>
      <c r="L195" t="s">
        <v>1104</v>
      </c>
    </row>
    <row r="196" spans="1:12" ht="17">
      <c r="A196" s="42">
        <v>10</v>
      </c>
      <c r="B196" s="42">
        <v>1631972</v>
      </c>
      <c r="C196" s="39"/>
      <c r="D196" s="14">
        <v>24</v>
      </c>
      <c r="E196" s="13" t="s">
        <v>792</v>
      </c>
      <c r="F196" t="s">
        <v>15</v>
      </c>
      <c r="H196" t="s">
        <v>30</v>
      </c>
      <c r="I196" t="s">
        <v>1531</v>
      </c>
      <c r="J196" t="s">
        <v>1698</v>
      </c>
      <c r="K196">
        <v>-140</v>
      </c>
      <c r="L196" t="s">
        <v>1104</v>
      </c>
    </row>
    <row r="197" spans="1:12" ht="17">
      <c r="A197" s="42">
        <v>10</v>
      </c>
      <c r="B197" s="42">
        <v>1632015</v>
      </c>
      <c r="C197" s="39"/>
      <c r="D197" s="14">
        <v>24</v>
      </c>
      <c r="E197" s="13" t="s">
        <v>807</v>
      </c>
      <c r="F197" t="s">
        <v>15</v>
      </c>
      <c r="H197" t="s">
        <v>30</v>
      </c>
      <c r="I197" t="s">
        <v>1531</v>
      </c>
      <c r="J197" t="s">
        <v>1698</v>
      </c>
      <c r="K197">
        <v>-183</v>
      </c>
      <c r="L197" t="s">
        <v>1104</v>
      </c>
    </row>
    <row r="198" spans="1:12" ht="17">
      <c r="A198" s="42">
        <v>10</v>
      </c>
      <c r="B198" s="42">
        <v>1632058</v>
      </c>
      <c r="C198" s="39"/>
      <c r="D198" s="14">
        <v>24</v>
      </c>
      <c r="E198" s="13" t="s">
        <v>794</v>
      </c>
      <c r="F198" t="s">
        <v>15</v>
      </c>
      <c r="H198" t="s">
        <v>30</v>
      </c>
      <c r="I198" t="s">
        <v>1531</v>
      </c>
      <c r="J198" t="s">
        <v>1698</v>
      </c>
      <c r="K198">
        <v>-226</v>
      </c>
      <c r="L198" t="s">
        <v>1104</v>
      </c>
    </row>
    <row r="199" spans="1:12" ht="17">
      <c r="A199" s="42">
        <v>10</v>
      </c>
      <c r="B199" s="42">
        <v>1632086</v>
      </c>
      <c r="C199" s="39"/>
      <c r="D199" s="14">
        <v>24</v>
      </c>
      <c r="E199" s="13" t="s">
        <v>807</v>
      </c>
      <c r="F199" t="s">
        <v>15</v>
      </c>
      <c r="H199" t="s">
        <v>30</v>
      </c>
      <c r="I199" t="s">
        <v>1531</v>
      </c>
      <c r="J199" t="s">
        <v>1698</v>
      </c>
      <c r="K199">
        <v>-254</v>
      </c>
      <c r="L199" t="s">
        <v>1104</v>
      </c>
    </row>
    <row r="200" spans="1:12" ht="17">
      <c r="A200" s="42">
        <v>10</v>
      </c>
      <c r="B200" s="42">
        <v>1632121</v>
      </c>
      <c r="C200" s="39"/>
      <c r="D200" s="14">
        <v>27</v>
      </c>
      <c r="E200" s="13" t="s">
        <v>1666</v>
      </c>
      <c r="F200" t="s">
        <v>15</v>
      </c>
      <c r="H200" t="s">
        <v>30</v>
      </c>
      <c r="I200" t="s">
        <v>1531</v>
      </c>
      <c r="J200" t="s">
        <v>1698</v>
      </c>
      <c r="K200">
        <v>-289</v>
      </c>
      <c r="L200" t="s">
        <v>1104</v>
      </c>
    </row>
    <row r="201" spans="1:12" ht="17">
      <c r="A201" s="42">
        <v>10</v>
      </c>
      <c r="B201" s="42">
        <v>1632152</v>
      </c>
      <c r="C201" s="39"/>
      <c r="D201" s="14">
        <v>24</v>
      </c>
      <c r="E201" s="13" t="s">
        <v>796</v>
      </c>
      <c r="F201" t="s">
        <v>15</v>
      </c>
      <c r="H201" t="s">
        <v>30</v>
      </c>
      <c r="I201" t="s">
        <v>1531</v>
      </c>
      <c r="J201" t="s">
        <v>1698</v>
      </c>
      <c r="K201">
        <v>-320</v>
      </c>
      <c r="L201" t="s">
        <v>1104</v>
      </c>
    </row>
    <row r="202" spans="1:12" ht="17">
      <c r="A202" s="42">
        <v>10</v>
      </c>
      <c r="B202" s="42">
        <v>1632180</v>
      </c>
      <c r="C202" s="39"/>
      <c r="D202" s="14">
        <v>45</v>
      </c>
      <c r="E202" s="13" t="s">
        <v>1348</v>
      </c>
      <c r="F202" t="s">
        <v>15</v>
      </c>
      <c r="H202" t="s">
        <v>30</v>
      </c>
      <c r="I202" t="s">
        <v>1531</v>
      </c>
      <c r="J202" t="s">
        <v>1698</v>
      </c>
      <c r="K202">
        <v>-348</v>
      </c>
      <c r="L202" t="s">
        <v>1104</v>
      </c>
    </row>
    <row r="203" spans="1:12" ht="17">
      <c r="A203" s="42">
        <v>10</v>
      </c>
      <c r="B203" s="42">
        <v>1632229</v>
      </c>
      <c r="C203" s="39"/>
      <c r="D203" s="14">
        <v>24</v>
      </c>
      <c r="E203" s="13" t="s">
        <v>807</v>
      </c>
      <c r="F203" t="s">
        <v>15</v>
      </c>
      <c r="H203" t="s">
        <v>30</v>
      </c>
      <c r="I203" t="s">
        <v>1531</v>
      </c>
      <c r="J203" t="s">
        <v>1698</v>
      </c>
      <c r="K203">
        <v>-397</v>
      </c>
      <c r="L203" t="s">
        <v>1104</v>
      </c>
    </row>
    <row r="204" spans="1:12" ht="17">
      <c r="A204" s="12" t="s">
        <v>272</v>
      </c>
      <c r="B204" s="42">
        <v>1412618</v>
      </c>
      <c r="C204" s="14">
        <f>1632254-(B204+D204)+2</f>
        <v>219607</v>
      </c>
      <c r="D204" s="14">
        <v>31</v>
      </c>
      <c r="E204" s="13" t="s">
        <v>1667</v>
      </c>
      <c r="H204" t="s">
        <v>30</v>
      </c>
      <c r="I204" t="s">
        <v>1573</v>
      </c>
      <c r="J204" t="s">
        <v>1698</v>
      </c>
      <c r="K204">
        <v>-204</v>
      </c>
      <c r="L204" t="s">
        <v>1574</v>
      </c>
    </row>
    <row r="205" spans="1:12" ht="17">
      <c r="A205" s="12" t="s">
        <v>272</v>
      </c>
      <c r="B205" s="42">
        <v>1420545</v>
      </c>
      <c r="C205" s="14">
        <f t="shared" ref="C205:C223" si="9">1632254-(B205+D205)+2</f>
        <v>211669</v>
      </c>
      <c r="D205" s="14">
        <v>42</v>
      </c>
      <c r="E205" s="13" t="s">
        <v>1668</v>
      </c>
      <c r="H205" t="s">
        <v>30</v>
      </c>
      <c r="I205" t="s">
        <v>1575</v>
      </c>
      <c r="J205" t="s">
        <v>1699</v>
      </c>
      <c r="K205">
        <v>-82</v>
      </c>
      <c r="L205" t="s">
        <v>187</v>
      </c>
    </row>
    <row r="206" spans="1:12" ht="17">
      <c r="A206" s="12" t="s">
        <v>272</v>
      </c>
      <c r="B206" s="42">
        <v>1420623</v>
      </c>
      <c r="C206" s="14">
        <f t="shared" si="9"/>
        <v>211591</v>
      </c>
      <c r="D206" s="14">
        <v>42</v>
      </c>
      <c r="E206" s="13" t="s">
        <v>1669</v>
      </c>
      <c r="H206" t="s">
        <v>30</v>
      </c>
      <c r="I206" t="s">
        <v>1575</v>
      </c>
      <c r="J206" t="s">
        <v>1699</v>
      </c>
      <c r="K206">
        <v>-4</v>
      </c>
      <c r="L206" t="s">
        <v>187</v>
      </c>
    </row>
    <row r="207" spans="1:12" ht="17">
      <c r="A207" s="12" t="s">
        <v>272</v>
      </c>
      <c r="B207" s="42">
        <v>1631587</v>
      </c>
      <c r="C207" s="14">
        <f t="shared" si="9"/>
        <v>645</v>
      </c>
      <c r="D207" s="14">
        <v>24</v>
      </c>
      <c r="E207" s="13" t="s">
        <v>1300</v>
      </c>
      <c r="F207" t="s">
        <v>15</v>
      </c>
      <c r="H207" t="s">
        <v>16</v>
      </c>
      <c r="I207" t="s">
        <v>1552</v>
      </c>
      <c r="J207" t="s">
        <v>1699</v>
      </c>
      <c r="K207">
        <v>524</v>
      </c>
      <c r="L207" t="s">
        <v>1185</v>
      </c>
    </row>
    <row r="208" spans="1:12" ht="17">
      <c r="A208" s="12" t="s">
        <v>272</v>
      </c>
      <c r="B208" s="42">
        <v>1631615</v>
      </c>
      <c r="C208" s="14">
        <f t="shared" si="9"/>
        <v>617</v>
      </c>
      <c r="D208" s="14">
        <v>24</v>
      </c>
      <c r="E208" s="13" t="s">
        <v>792</v>
      </c>
      <c r="F208" t="s">
        <v>15</v>
      </c>
      <c r="H208" t="s">
        <v>16</v>
      </c>
      <c r="I208" t="s">
        <v>1552</v>
      </c>
      <c r="J208" t="s">
        <v>1699</v>
      </c>
      <c r="K208">
        <v>552</v>
      </c>
      <c r="L208" t="s">
        <v>1185</v>
      </c>
    </row>
    <row r="209" spans="1:12" ht="17">
      <c r="A209" s="12" t="s">
        <v>272</v>
      </c>
      <c r="B209" s="42">
        <v>1631643</v>
      </c>
      <c r="C209" s="14">
        <f t="shared" si="9"/>
        <v>568</v>
      </c>
      <c r="D209" s="14">
        <v>45</v>
      </c>
      <c r="E209" s="13" t="s">
        <v>1645</v>
      </c>
      <c r="F209" t="s">
        <v>15</v>
      </c>
      <c r="H209" t="s">
        <v>16</v>
      </c>
      <c r="I209" t="s">
        <v>1552</v>
      </c>
      <c r="J209" t="s">
        <v>1699</v>
      </c>
      <c r="K209">
        <v>601</v>
      </c>
      <c r="L209" t="s">
        <v>1185</v>
      </c>
    </row>
    <row r="210" spans="1:12" ht="17">
      <c r="A210" s="12" t="s">
        <v>272</v>
      </c>
      <c r="B210" s="42">
        <v>1631692</v>
      </c>
      <c r="C210" s="14">
        <f t="shared" si="9"/>
        <v>540</v>
      </c>
      <c r="D210" s="14">
        <v>24</v>
      </c>
      <c r="E210" s="13" t="s">
        <v>807</v>
      </c>
      <c r="F210" t="s">
        <v>15</v>
      </c>
      <c r="H210" t="s">
        <v>16</v>
      </c>
      <c r="I210" t="s">
        <v>1552</v>
      </c>
      <c r="J210" t="s">
        <v>1699</v>
      </c>
      <c r="K210">
        <v>629</v>
      </c>
      <c r="L210" t="s">
        <v>1185</v>
      </c>
    </row>
    <row r="211" spans="1:12" ht="17">
      <c r="A211" s="12" t="s">
        <v>272</v>
      </c>
      <c r="B211" s="42">
        <v>1631721</v>
      </c>
      <c r="C211" s="14">
        <f t="shared" si="9"/>
        <v>511</v>
      </c>
      <c r="D211" s="14">
        <v>24</v>
      </c>
      <c r="E211" s="13" t="s">
        <v>796</v>
      </c>
      <c r="F211" t="s">
        <v>15</v>
      </c>
      <c r="H211" t="s">
        <v>16</v>
      </c>
      <c r="I211" t="s">
        <v>1552</v>
      </c>
      <c r="J211" t="s">
        <v>1699</v>
      </c>
      <c r="K211">
        <v>629</v>
      </c>
      <c r="L211" t="s">
        <v>1185</v>
      </c>
    </row>
    <row r="212" spans="1:12" ht="17">
      <c r="A212" s="12" t="s">
        <v>272</v>
      </c>
      <c r="B212" s="42">
        <v>1631756</v>
      </c>
      <c r="C212" s="14">
        <f t="shared" si="9"/>
        <v>455</v>
      </c>
      <c r="D212" s="14">
        <v>45</v>
      </c>
      <c r="E212" s="13" t="s">
        <v>1649</v>
      </c>
      <c r="F212" t="s">
        <v>15</v>
      </c>
      <c r="H212" t="s">
        <v>16</v>
      </c>
      <c r="I212" t="s">
        <v>1552</v>
      </c>
      <c r="J212" t="s">
        <v>1699</v>
      </c>
      <c r="K212">
        <v>658</v>
      </c>
      <c r="L212" t="s">
        <v>1185</v>
      </c>
    </row>
    <row r="213" spans="1:12" ht="17">
      <c r="A213" s="12" t="s">
        <v>272</v>
      </c>
      <c r="B213" s="42">
        <v>1631805</v>
      </c>
      <c r="C213" s="14">
        <f t="shared" si="9"/>
        <v>427</v>
      </c>
      <c r="D213" s="14">
        <v>24</v>
      </c>
      <c r="E213" s="13" t="s">
        <v>794</v>
      </c>
      <c r="F213" t="s">
        <v>15</v>
      </c>
      <c r="H213" t="s">
        <v>16</v>
      </c>
      <c r="I213" t="s">
        <v>1552</v>
      </c>
      <c r="J213" t="s">
        <v>1699</v>
      </c>
      <c r="K213">
        <v>714</v>
      </c>
      <c r="L213" t="s">
        <v>1185</v>
      </c>
    </row>
    <row r="214" spans="1:12" ht="17">
      <c r="A214" s="12" t="s">
        <v>272</v>
      </c>
      <c r="B214" s="42">
        <v>1631833</v>
      </c>
      <c r="C214" s="14">
        <f t="shared" si="9"/>
        <v>399</v>
      </c>
      <c r="D214" s="14">
        <v>24</v>
      </c>
      <c r="E214" s="13" t="s">
        <v>1300</v>
      </c>
      <c r="F214" t="s">
        <v>15</v>
      </c>
      <c r="H214" t="s">
        <v>16</v>
      </c>
      <c r="I214" t="s">
        <v>1552</v>
      </c>
      <c r="J214" t="s">
        <v>1699</v>
      </c>
      <c r="K214">
        <v>742</v>
      </c>
      <c r="L214" t="s">
        <v>1185</v>
      </c>
    </row>
    <row r="215" spans="1:12" ht="17">
      <c r="A215" s="12" t="s">
        <v>272</v>
      </c>
      <c r="B215" s="42">
        <v>1631887</v>
      </c>
      <c r="C215" s="14">
        <f t="shared" si="9"/>
        <v>325</v>
      </c>
      <c r="D215" s="14">
        <v>44</v>
      </c>
      <c r="E215" s="13" t="s">
        <v>1670</v>
      </c>
      <c r="F215" t="s">
        <v>15</v>
      </c>
      <c r="H215" t="s">
        <v>16</v>
      </c>
      <c r="I215" t="s">
        <v>1552</v>
      </c>
      <c r="J215" t="s">
        <v>1699</v>
      </c>
      <c r="K215">
        <v>770</v>
      </c>
      <c r="L215" t="s">
        <v>1185</v>
      </c>
    </row>
    <row r="216" spans="1:12" ht="17">
      <c r="A216" s="12" t="s">
        <v>272</v>
      </c>
      <c r="B216" s="42">
        <v>1631935</v>
      </c>
      <c r="C216" s="14">
        <f t="shared" si="9"/>
        <v>297</v>
      </c>
      <c r="D216" s="14">
        <v>24</v>
      </c>
      <c r="E216" s="13" t="s">
        <v>792</v>
      </c>
      <c r="F216" t="s">
        <v>15</v>
      </c>
      <c r="H216" t="s">
        <v>16</v>
      </c>
      <c r="I216" t="s">
        <v>1552</v>
      </c>
      <c r="J216" t="s">
        <v>1699</v>
      </c>
      <c r="K216">
        <v>872</v>
      </c>
      <c r="L216" t="s">
        <v>1185</v>
      </c>
    </row>
    <row r="217" spans="1:12" ht="17">
      <c r="A217" s="12" t="s">
        <v>272</v>
      </c>
      <c r="B217" s="42">
        <v>1631963</v>
      </c>
      <c r="C217" s="14">
        <f t="shared" si="9"/>
        <v>269</v>
      </c>
      <c r="D217" s="14">
        <v>24</v>
      </c>
      <c r="E217" s="13" t="s">
        <v>1338</v>
      </c>
      <c r="F217" t="s">
        <v>15</v>
      </c>
      <c r="H217" t="s">
        <v>16</v>
      </c>
      <c r="I217" t="s">
        <v>1552</v>
      </c>
      <c r="J217" t="s">
        <v>1699</v>
      </c>
      <c r="K217">
        <v>900</v>
      </c>
      <c r="L217" t="s">
        <v>1185</v>
      </c>
    </row>
    <row r="218" spans="1:12" ht="17">
      <c r="A218" s="12" t="s">
        <v>272</v>
      </c>
      <c r="B218" s="42">
        <v>1631991</v>
      </c>
      <c r="C218" s="14">
        <f t="shared" si="9"/>
        <v>220</v>
      </c>
      <c r="D218" s="14">
        <v>45</v>
      </c>
      <c r="E218" s="13" t="s">
        <v>1619</v>
      </c>
      <c r="F218" t="s">
        <v>15</v>
      </c>
      <c r="H218" t="s">
        <v>16</v>
      </c>
      <c r="I218" t="s">
        <v>1552</v>
      </c>
      <c r="J218" t="s">
        <v>1699</v>
      </c>
      <c r="K218">
        <v>949</v>
      </c>
      <c r="L218" t="s">
        <v>1185</v>
      </c>
    </row>
    <row r="219" spans="1:12" ht="17">
      <c r="A219" s="12" t="s">
        <v>272</v>
      </c>
      <c r="B219" s="42">
        <v>1632054</v>
      </c>
      <c r="C219" s="14">
        <f t="shared" si="9"/>
        <v>157</v>
      </c>
      <c r="D219" s="14">
        <v>45</v>
      </c>
      <c r="E219" s="13" t="s">
        <v>1655</v>
      </c>
      <c r="F219" t="s">
        <v>15</v>
      </c>
      <c r="H219" t="s">
        <v>16</v>
      </c>
      <c r="I219" t="s">
        <v>1552</v>
      </c>
      <c r="J219" t="s">
        <v>1699</v>
      </c>
      <c r="K219">
        <v>1012</v>
      </c>
      <c r="L219" t="s">
        <v>1185</v>
      </c>
    </row>
    <row r="220" spans="1:12" ht="17">
      <c r="A220" s="12" t="s">
        <v>272</v>
      </c>
      <c r="B220" s="42">
        <v>1632103</v>
      </c>
      <c r="C220" s="14">
        <f t="shared" si="9"/>
        <v>129</v>
      </c>
      <c r="D220" s="14">
        <v>24</v>
      </c>
      <c r="E220" s="13" t="s">
        <v>796</v>
      </c>
      <c r="F220" t="s">
        <v>15</v>
      </c>
      <c r="H220" t="s">
        <v>16</v>
      </c>
      <c r="I220" t="s">
        <v>1552</v>
      </c>
      <c r="J220" t="s">
        <v>1699</v>
      </c>
      <c r="K220">
        <v>1040</v>
      </c>
      <c r="L220" t="s">
        <v>1185</v>
      </c>
    </row>
    <row r="221" spans="1:12" ht="17">
      <c r="A221" s="12" t="s">
        <v>272</v>
      </c>
      <c r="B221" s="42">
        <v>1632131</v>
      </c>
      <c r="C221" s="14">
        <f t="shared" si="9"/>
        <v>101</v>
      </c>
      <c r="D221" s="14">
        <v>24</v>
      </c>
      <c r="E221" s="13" t="s">
        <v>792</v>
      </c>
      <c r="F221" t="s">
        <v>15</v>
      </c>
      <c r="H221" t="s">
        <v>16</v>
      </c>
      <c r="I221" t="s">
        <v>1552</v>
      </c>
      <c r="J221" t="s">
        <v>1699</v>
      </c>
      <c r="K221">
        <v>1068</v>
      </c>
      <c r="L221" t="s">
        <v>1185</v>
      </c>
    </row>
    <row r="222" spans="1:12" ht="17">
      <c r="A222" s="12" t="s">
        <v>272</v>
      </c>
      <c r="B222" s="42">
        <v>1632159</v>
      </c>
      <c r="C222" s="14">
        <f t="shared" si="9"/>
        <v>73</v>
      </c>
      <c r="D222" s="14">
        <v>24</v>
      </c>
      <c r="E222" s="13" t="s">
        <v>796</v>
      </c>
      <c r="F222" t="s">
        <v>15</v>
      </c>
      <c r="H222" t="s">
        <v>16</v>
      </c>
      <c r="I222" t="s">
        <v>1552</v>
      </c>
      <c r="J222" t="s">
        <v>1699</v>
      </c>
      <c r="K222">
        <v>1096</v>
      </c>
      <c r="L222" t="s">
        <v>1185</v>
      </c>
    </row>
    <row r="223" spans="1:12" ht="17">
      <c r="A223" s="12" t="s">
        <v>272</v>
      </c>
      <c r="B223" s="42">
        <v>1632187</v>
      </c>
      <c r="C223" s="14">
        <f t="shared" si="9"/>
        <v>24</v>
      </c>
      <c r="D223" s="14">
        <v>45</v>
      </c>
      <c r="E223" s="13" t="s">
        <v>1671</v>
      </c>
      <c r="F223" t="s">
        <v>15</v>
      </c>
      <c r="H223" t="s">
        <v>16</v>
      </c>
      <c r="I223" t="s">
        <v>1552</v>
      </c>
      <c r="J223" t="s">
        <v>1699</v>
      </c>
      <c r="K223">
        <v>1145</v>
      </c>
      <c r="L223" t="s">
        <v>1185</v>
      </c>
    </row>
    <row r="224" spans="1:12" ht="17">
      <c r="A224" s="14">
        <v>11</v>
      </c>
      <c r="B224" s="14">
        <v>795293</v>
      </c>
      <c r="C224" s="39"/>
      <c r="D224" s="14">
        <v>19</v>
      </c>
      <c r="E224" s="13" t="s">
        <v>1672</v>
      </c>
      <c r="H224" t="s">
        <v>40</v>
      </c>
      <c r="I224" t="s">
        <v>1532</v>
      </c>
      <c r="J224" t="s">
        <v>1698</v>
      </c>
      <c r="K224">
        <v>0</v>
      </c>
      <c r="L224" t="s">
        <v>187</v>
      </c>
    </row>
    <row r="225" spans="1:12" ht="17">
      <c r="A225" s="42">
        <v>11</v>
      </c>
      <c r="B225" s="42">
        <v>1539486</v>
      </c>
      <c r="C225" s="39"/>
      <c r="D225" s="14">
        <v>27</v>
      </c>
      <c r="E225" s="13" t="s">
        <v>1673</v>
      </c>
      <c r="H225" t="s">
        <v>40</v>
      </c>
      <c r="I225" t="s">
        <v>1533</v>
      </c>
      <c r="J225" t="s">
        <v>1698</v>
      </c>
      <c r="K225">
        <v>0</v>
      </c>
      <c r="L225" t="s">
        <v>1534</v>
      </c>
    </row>
    <row r="226" spans="1:12" ht="17">
      <c r="A226" s="42">
        <v>11</v>
      </c>
      <c r="B226" s="42">
        <v>1683378</v>
      </c>
      <c r="C226" s="39"/>
      <c r="D226" s="14">
        <v>37</v>
      </c>
      <c r="E226" s="13" t="s">
        <v>1674</v>
      </c>
      <c r="H226" t="s">
        <v>30</v>
      </c>
      <c r="I226" t="s">
        <v>1535</v>
      </c>
      <c r="J226" t="s">
        <v>1699</v>
      </c>
      <c r="K226">
        <v>-465</v>
      </c>
      <c r="L226" t="s">
        <v>1185</v>
      </c>
    </row>
    <row r="227" spans="1:12" ht="17">
      <c r="A227" s="42">
        <v>11</v>
      </c>
      <c r="B227" s="42">
        <v>1724976</v>
      </c>
      <c r="C227" s="39"/>
      <c r="D227" s="14">
        <v>24</v>
      </c>
      <c r="E227" s="13" t="s">
        <v>796</v>
      </c>
      <c r="F227" t="s">
        <v>15</v>
      </c>
      <c r="H227" t="s">
        <v>16</v>
      </c>
      <c r="I227" t="s">
        <v>1536</v>
      </c>
      <c r="J227" t="s">
        <v>1699</v>
      </c>
      <c r="K227">
        <v>321</v>
      </c>
      <c r="L227" t="s">
        <v>1185</v>
      </c>
    </row>
    <row r="228" spans="1:12" ht="17">
      <c r="A228" s="42">
        <v>11</v>
      </c>
      <c r="B228" s="42">
        <v>1725011</v>
      </c>
      <c r="C228" s="39"/>
      <c r="D228" s="14">
        <v>35</v>
      </c>
      <c r="E228" s="13" t="s">
        <v>1675</v>
      </c>
      <c r="F228" t="s">
        <v>15</v>
      </c>
      <c r="H228" t="s">
        <v>16</v>
      </c>
      <c r="I228" t="s">
        <v>1536</v>
      </c>
      <c r="J228" t="s">
        <v>1699</v>
      </c>
      <c r="K228">
        <v>356</v>
      </c>
      <c r="L228" t="s">
        <v>1185</v>
      </c>
    </row>
    <row r="229" spans="1:12" ht="17">
      <c r="A229" s="42">
        <v>11</v>
      </c>
      <c r="B229" s="42">
        <v>1725052</v>
      </c>
      <c r="C229" s="39"/>
      <c r="D229" s="14">
        <v>24</v>
      </c>
      <c r="E229" s="13" t="s">
        <v>794</v>
      </c>
      <c r="F229" t="s">
        <v>15</v>
      </c>
      <c r="H229" t="s">
        <v>16</v>
      </c>
      <c r="I229" t="s">
        <v>1536</v>
      </c>
      <c r="J229" t="s">
        <v>1699</v>
      </c>
      <c r="K229">
        <v>397</v>
      </c>
      <c r="L229" t="s">
        <v>1185</v>
      </c>
    </row>
    <row r="230" spans="1:12" ht="17">
      <c r="A230" s="12" t="s">
        <v>301</v>
      </c>
      <c r="B230" s="14">
        <v>25834</v>
      </c>
      <c r="C230" s="14">
        <f>1725098-(B230+D230)+2</f>
        <v>1699233</v>
      </c>
      <c r="D230" s="14">
        <v>33</v>
      </c>
      <c r="E230" s="13" t="s">
        <v>1676</v>
      </c>
      <c r="H230" t="s">
        <v>40</v>
      </c>
      <c r="I230" t="s">
        <v>1576</v>
      </c>
      <c r="J230" t="s">
        <v>1699</v>
      </c>
      <c r="K230">
        <v>0</v>
      </c>
      <c r="L230" t="s">
        <v>1104</v>
      </c>
    </row>
    <row r="231" spans="1:12" ht="17">
      <c r="A231" s="12" t="s">
        <v>301</v>
      </c>
      <c r="B231" s="14">
        <v>895467</v>
      </c>
      <c r="C231" s="14">
        <f t="shared" ref="C231:C236" si="10">1725098-(B231+D231)+2</f>
        <v>829604</v>
      </c>
      <c r="D231" s="14">
        <v>29</v>
      </c>
      <c r="E231" s="13" t="s">
        <v>1677</v>
      </c>
      <c r="H231" t="s">
        <v>40</v>
      </c>
      <c r="I231" t="s">
        <v>1577</v>
      </c>
      <c r="J231" t="s">
        <v>1699</v>
      </c>
      <c r="K231">
        <v>0</v>
      </c>
      <c r="L231" t="s">
        <v>1578</v>
      </c>
    </row>
    <row r="232" spans="1:12" ht="17">
      <c r="A232" s="12" t="s">
        <v>301</v>
      </c>
      <c r="B232" s="42">
        <v>1724932</v>
      </c>
      <c r="C232" s="14">
        <f t="shared" si="10"/>
        <v>144</v>
      </c>
      <c r="D232" s="14">
        <v>24</v>
      </c>
      <c r="E232" s="13" t="s">
        <v>807</v>
      </c>
      <c r="F232" t="s">
        <v>15</v>
      </c>
      <c r="H232" t="s">
        <v>16</v>
      </c>
      <c r="I232" t="s">
        <v>1565</v>
      </c>
      <c r="J232" t="s">
        <v>1699</v>
      </c>
      <c r="K232">
        <v>1686</v>
      </c>
      <c r="L232" t="s">
        <v>1185</v>
      </c>
    </row>
    <row r="233" spans="1:12" ht="17">
      <c r="A233" s="12" t="s">
        <v>301</v>
      </c>
      <c r="B233" s="42">
        <v>1724980</v>
      </c>
      <c r="C233" s="14">
        <f t="shared" si="10"/>
        <v>96</v>
      </c>
      <c r="D233" s="14">
        <v>24</v>
      </c>
      <c r="E233" s="13" t="s">
        <v>794</v>
      </c>
      <c r="F233" t="s">
        <v>15</v>
      </c>
      <c r="H233" t="s">
        <v>16</v>
      </c>
      <c r="I233" t="s">
        <v>1565</v>
      </c>
      <c r="J233" t="s">
        <v>1699</v>
      </c>
      <c r="K233">
        <v>1734</v>
      </c>
      <c r="L233" t="s">
        <v>1185</v>
      </c>
    </row>
    <row r="234" spans="1:12" ht="17">
      <c r="A234" s="12" t="s">
        <v>301</v>
      </c>
      <c r="B234" s="42">
        <v>1725007</v>
      </c>
      <c r="C234" s="14">
        <f t="shared" si="10"/>
        <v>69</v>
      </c>
      <c r="D234" s="14">
        <v>24</v>
      </c>
      <c r="E234" s="13" t="s">
        <v>796</v>
      </c>
      <c r="F234" t="s">
        <v>15</v>
      </c>
      <c r="H234" t="s">
        <v>16</v>
      </c>
      <c r="I234" t="s">
        <v>1565</v>
      </c>
      <c r="J234" t="s">
        <v>1699</v>
      </c>
      <c r="K234">
        <v>1761</v>
      </c>
      <c r="L234" t="s">
        <v>1185</v>
      </c>
    </row>
    <row r="235" spans="1:12" ht="17">
      <c r="A235" s="12" t="s">
        <v>301</v>
      </c>
      <c r="B235" s="42">
        <v>1725035</v>
      </c>
      <c r="C235" s="14">
        <f t="shared" si="10"/>
        <v>41</v>
      </c>
      <c r="D235" s="14">
        <v>24</v>
      </c>
      <c r="E235" s="13" t="s">
        <v>792</v>
      </c>
      <c r="F235" t="s">
        <v>15</v>
      </c>
      <c r="H235" t="s">
        <v>16</v>
      </c>
      <c r="I235" t="s">
        <v>1565</v>
      </c>
      <c r="J235" t="s">
        <v>1699</v>
      </c>
      <c r="K235">
        <v>1789</v>
      </c>
      <c r="L235" t="s">
        <v>1185</v>
      </c>
    </row>
    <row r="236" spans="1:12" ht="17">
      <c r="A236" s="12" t="s">
        <v>301</v>
      </c>
      <c r="B236" s="42">
        <v>1725070</v>
      </c>
      <c r="C236" s="14">
        <f t="shared" si="10"/>
        <v>7</v>
      </c>
      <c r="D236" s="14">
        <v>23</v>
      </c>
      <c r="E236" s="13" t="s">
        <v>1678</v>
      </c>
      <c r="F236" t="s">
        <v>15</v>
      </c>
      <c r="H236" t="s">
        <v>16</v>
      </c>
      <c r="I236" t="s">
        <v>1565</v>
      </c>
      <c r="J236" t="s">
        <v>1699</v>
      </c>
      <c r="K236">
        <v>1823</v>
      </c>
      <c r="L236" t="s">
        <v>1185</v>
      </c>
    </row>
    <row r="237" spans="1:12" ht="17">
      <c r="A237" s="42">
        <v>12</v>
      </c>
      <c r="B237" s="42">
        <v>1053675</v>
      </c>
      <c r="C237" s="39"/>
      <c r="D237" s="14">
        <v>35</v>
      </c>
      <c r="E237" s="13" t="s">
        <v>1679</v>
      </c>
      <c r="H237" t="s">
        <v>30</v>
      </c>
      <c r="I237" t="s">
        <v>1537</v>
      </c>
      <c r="J237" t="s">
        <v>1699</v>
      </c>
      <c r="K237">
        <v>-136</v>
      </c>
      <c r="L237" t="s">
        <v>1423</v>
      </c>
    </row>
    <row r="238" spans="1:12" ht="17">
      <c r="A238" s="42">
        <v>12</v>
      </c>
      <c r="B238" s="42">
        <v>1766088</v>
      </c>
      <c r="C238" s="39"/>
      <c r="D238" s="14">
        <v>24</v>
      </c>
      <c r="E238" s="13" t="s">
        <v>1341</v>
      </c>
      <c r="F238" t="s">
        <v>15</v>
      </c>
      <c r="H238" t="s">
        <v>16</v>
      </c>
      <c r="I238" t="s">
        <v>1538</v>
      </c>
      <c r="J238" t="s">
        <v>1699</v>
      </c>
      <c r="K238">
        <v>1605</v>
      </c>
      <c r="L238" t="s">
        <v>1185</v>
      </c>
    </row>
    <row r="239" spans="1:12" ht="17">
      <c r="A239" s="42">
        <v>12</v>
      </c>
      <c r="B239" s="42">
        <v>1766136</v>
      </c>
      <c r="C239" s="39"/>
      <c r="D239" s="14">
        <v>24</v>
      </c>
      <c r="E239" s="13" t="s">
        <v>1300</v>
      </c>
      <c r="F239" t="s">
        <v>15</v>
      </c>
      <c r="H239" t="s">
        <v>16</v>
      </c>
      <c r="I239" t="s">
        <v>1538</v>
      </c>
      <c r="J239" t="s">
        <v>1699</v>
      </c>
      <c r="K239">
        <v>1653</v>
      </c>
      <c r="L239" t="s">
        <v>1185</v>
      </c>
    </row>
    <row r="240" spans="1:12" ht="17">
      <c r="A240" s="42">
        <v>12</v>
      </c>
      <c r="B240" s="42">
        <v>1766186</v>
      </c>
      <c r="C240" s="39"/>
      <c r="D240" s="14">
        <v>24</v>
      </c>
      <c r="E240" s="13" t="s">
        <v>792</v>
      </c>
      <c r="F240" t="s">
        <v>15</v>
      </c>
      <c r="H240" t="s">
        <v>16</v>
      </c>
      <c r="I240" t="s">
        <v>1538</v>
      </c>
      <c r="J240" t="s">
        <v>1699</v>
      </c>
      <c r="K240">
        <v>1703</v>
      </c>
      <c r="L240" t="s">
        <v>1185</v>
      </c>
    </row>
    <row r="241" spans="1:12" ht="17">
      <c r="A241" s="42">
        <v>12</v>
      </c>
      <c r="B241" s="42">
        <v>1766214</v>
      </c>
      <c r="C241" s="39"/>
      <c r="D241" s="14">
        <v>24</v>
      </c>
      <c r="E241" s="13" t="s">
        <v>796</v>
      </c>
      <c r="F241" t="s">
        <v>15</v>
      </c>
      <c r="H241" t="s">
        <v>16</v>
      </c>
      <c r="I241" t="s">
        <v>1538</v>
      </c>
      <c r="J241" t="s">
        <v>1699</v>
      </c>
      <c r="K241">
        <v>1731</v>
      </c>
      <c r="L241" t="s">
        <v>1185</v>
      </c>
    </row>
    <row r="242" spans="1:12" ht="17">
      <c r="A242" s="42">
        <v>12</v>
      </c>
      <c r="B242" s="42">
        <v>1766240</v>
      </c>
      <c r="C242" s="39"/>
      <c r="D242" s="14">
        <v>45</v>
      </c>
      <c r="E242" s="13" t="s">
        <v>1680</v>
      </c>
      <c r="F242" t="s">
        <v>15</v>
      </c>
      <c r="H242" t="s">
        <v>16</v>
      </c>
      <c r="I242" t="s">
        <v>1538</v>
      </c>
      <c r="J242" t="s">
        <v>1699</v>
      </c>
      <c r="K242">
        <v>1757</v>
      </c>
      <c r="L242" t="s">
        <v>1185</v>
      </c>
    </row>
    <row r="243" spans="1:12" ht="17">
      <c r="A243" s="42">
        <v>12</v>
      </c>
      <c r="B243" s="42">
        <v>1766289</v>
      </c>
      <c r="C243" s="39"/>
      <c r="D243" s="14">
        <v>24</v>
      </c>
      <c r="E243" s="13" t="s">
        <v>1300</v>
      </c>
      <c r="F243" t="s">
        <v>15</v>
      </c>
      <c r="H243" t="s">
        <v>16</v>
      </c>
      <c r="I243" t="s">
        <v>1538</v>
      </c>
      <c r="J243" t="s">
        <v>1699</v>
      </c>
      <c r="K243">
        <v>1806</v>
      </c>
      <c r="L243" t="s">
        <v>1185</v>
      </c>
    </row>
    <row r="244" spans="1:12" ht="17">
      <c r="A244" s="12" t="s">
        <v>314</v>
      </c>
      <c r="B244" s="14">
        <v>712811</v>
      </c>
      <c r="C244" s="14">
        <f>1766339-(B244+D244)+2</f>
        <v>1053494</v>
      </c>
      <c r="D244" s="14">
        <v>36</v>
      </c>
      <c r="E244" s="13" t="s">
        <v>1681</v>
      </c>
      <c r="H244" t="s">
        <v>30</v>
      </c>
      <c r="I244" t="s">
        <v>1537</v>
      </c>
      <c r="J244" t="s">
        <v>1698</v>
      </c>
      <c r="K244">
        <v>-317</v>
      </c>
      <c r="L244" t="s">
        <v>1423</v>
      </c>
    </row>
    <row r="245" spans="1:12" ht="17">
      <c r="A245" s="12" t="s">
        <v>314</v>
      </c>
      <c r="B245" s="14">
        <v>719225</v>
      </c>
      <c r="C245" s="14">
        <f>1766339-(B245+D245)+2</f>
        <v>1047078</v>
      </c>
      <c r="D245" s="14">
        <v>38</v>
      </c>
      <c r="E245" s="13" t="s">
        <v>1682</v>
      </c>
      <c r="H245" t="s">
        <v>40</v>
      </c>
      <c r="I245" t="s">
        <v>1579</v>
      </c>
      <c r="J245" t="s">
        <v>1699</v>
      </c>
      <c r="K245">
        <v>0</v>
      </c>
      <c r="L245" t="s">
        <v>257</v>
      </c>
    </row>
    <row r="246" spans="1:12" ht="17">
      <c r="A246" s="14">
        <v>13</v>
      </c>
      <c r="B246" s="14">
        <v>104768</v>
      </c>
      <c r="C246" s="39"/>
      <c r="D246" s="14">
        <v>30</v>
      </c>
      <c r="E246" s="13" t="s">
        <v>1683</v>
      </c>
      <c r="H246" t="s">
        <v>40</v>
      </c>
      <c r="I246" t="s">
        <v>1539</v>
      </c>
      <c r="J246" t="s">
        <v>1699</v>
      </c>
      <c r="K246">
        <v>0</v>
      </c>
      <c r="L246" t="s">
        <v>1340</v>
      </c>
    </row>
    <row r="247" spans="1:12" ht="17">
      <c r="A247" s="42">
        <v>13</v>
      </c>
      <c r="B247" s="42">
        <v>2626081</v>
      </c>
      <c r="C247" s="39"/>
      <c r="D247" s="14">
        <v>24</v>
      </c>
      <c r="E247" s="13" t="s">
        <v>1684</v>
      </c>
      <c r="F247" t="s">
        <v>15</v>
      </c>
      <c r="H247" t="s">
        <v>16</v>
      </c>
      <c r="I247" t="s">
        <v>1540</v>
      </c>
      <c r="J247" t="s">
        <v>1699</v>
      </c>
      <c r="K247">
        <v>363</v>
      </c>
      <c r="L247" t="s">
        <v>1185</v>
      </c>
    </row>
    <row r="248" spans="1:12" ht="17">
      <c r="A248" s="42">
        <v>13</v>
      </c>
      <c r="B248" s="42">
        <v>2626135</v>
      </c>
      <c r="C248" s="39"/>
      <c r="D248" s="14">
        <v>24</v>
      </c>
      <c r="E248" s="13" t="s">
        <v>796</v>
      </c>
      <c r="F248" t="s">
        <v>15</v>
      </c>
      <c r="H248" t="s">
        <v>16</v>
      </c>
      <c r="I248" t="s">
        <v>1540</v>
      </c>
      <c r="J248" t="s">
        <v>1699</v>
      </c>
      <c r="K248">
        <v>417</v>
      </c>
      <c r="L248" t="s">
        <v>1185</v>
      </c>
    </row>
    <row r="249" spans="1:12" ht="17">
      <c r="A249" s="42">
        <v>13</v>
      </c>
      <c r="B249" s="42">
        <v>2626185</v>
      </c>
      <c r="C249" s="39"/>
      <c r="D249" s="14">
        <v>24</v>
      </c>
      <c r="E249" s="13" t="s">
        <v>792</v>
      </c>
      <c r="F249" t="s">
        <v>15</v>
      </c>
      <c r="H249" t="s">
        <v>16</v>
      </c>
      <c r="I249" t="s">
        <v>1540</v>
      </c>
      <c r="J249" t="s">
        <v>1699</v>
      </c>
      <c r="K249">
        <v>467</v>
      </c>
      <c r="L249" t="s">
        <v>1185</v>
      </c>
    </row>
    <row r="250" spans="1:12" ht="17">
      <c r="A250" s="42">
        <v>13</v>
      </c>
      <c r="B250" s="42">
        <v>2626213</v>
      </c>
      <c r="C250" s="39"/>
      <c r="D250" s="14">
        <v>24</v>
      </c>
      <c r="E250" s="13" t="s">
        <v>807</v>
      </c>
      <c r="F250" t="s">
        <v>15</v>
      </c>
      <c r="H250" t="s">
        <v>16</v>
      </c>
      <c r="I250" t="s">
        <v>1540</v>
      </c>
      <c r="J250" t="s">
        <v>1699</v>
      </c>
      <c r="K250">
        <v>495</v>
      </c>
      <c r="L250" t="s">
        <v>1185</v>
      </c>
    </row>
    <row r="251" spans="1:12" ht="17">
      <c r="A251" s="42">
        <v>13</v>
      </c>
      <c r="B251" s="42">
        <v>2626248</v>
      </c>
      <c r="C251" s="39"/>
      <c r="D251" s="14">
        <v>45</v>
      </c>
      <c r="E251" s="13" t="s">
        <v>1685</v>
      </c>
      <c r="F251" t="s">
        <v>15</v>
      </c>
      <c r="H251" t="s">
        <v>16</v>
      </c>
      <c r="I251" t="s">
        <v>1540</v>
      </c>
      <c r="J251" t="s">
        <v>1699</v>
      </c>
      <c r="K251">
        <v>530</v>
      </c>
      <c r="L251" t="s">
        <v>1185</v>
      </c>
    </row>
    <row r="252" spans="1:12" ht="17">
      <c r="A252" s="42">
        <v>13</v>
      </c>
      <c r="B252" s="42">
        <v>2626304</v>
      </c>
      <c r="C252" s="39"/>
      <c r="D252" s="14">
        <v>24</v>
      </c>
      <c r="E252" s="13" t="s">
        <v>796</v>
      </c>
      <c r="F252" t="s">
        <v>15</v>
      </c>
      <c r="H252" t="s">
        <v>16</v>
      </c>
      <c r="I252" t="s">
        <v>1540</v>
      </c>
      <c r="J252" t="s">
        <v>1699</v>
      </c>
      <c r="K252">
        <v>586</v>
      </c>
      <c r="L252" t="s">
        <v>1185</v>
      </c>
    </row>
    <row r="253" spans="1:12" ht="17">
      <c r="A253" s="42">
        <v>13</v>
      </c>
      <c r="B253" s="42">
        <v>2626338</v>
      </c>
      <c r="C253" s="39"/>
      <c r="D253" s="14">
        <v>24</v>
      </c>
      <c r="E253" s="13" t="s">
        <v>796</v>
      </c>
      <c r="F253" t="s">
        <v>15</v>
      </c>
      <c r="H253" t="s">
        <v>16</v>
      </c>
      <c r="I253" t="s">
        <v>1540</v>
      </c>
      <c r="J253" t="s">
        <v>1699</v>
      </c>
      <c r="K253">
        <v>620</v>
      </c>
      <c r="L253" t="s">
        <v>1185</v>
      </c>
    </row>
    <row r="254" spans="1:12" ht="17">
      <c r="A254" s="42">
        <v>13</v>
      </c>
      <c r="B254" s="42">
        <v>2626388</v>
      </c>
      <c r="C254" s="39"/>
      <c r="D254" s="14">
        <v>24</v>
      </c>
      <c r="E254" s="13" t="s">
        <v>1300</v>
      </c>
      <c r="F254" t="s">
        <v>15</v>
      </c>
      <c r="H254" t="s">
        <v>16</v>
      </c>
      <c r="I254" t="s">
        <v>1540</v>
      </c>
      <c r="J254" t="s">
        <v>1699</v>
      </c>
      <c r="K254">
        <v>670</v>
      </c>
      <c r="L254" t="s">
        <v>1185</v>
      </c>
    </row>
    <row r="255" spans="1:12" ht="17">
      <c r="A255" s="42">
        <v>13</v>
      </c>
      <c r="B255" s="42">
        <v>2626423</v>
      </c>
      <c r="C255" s="39"/>
      <c r="D255" s="14">
        <v>24</v>
      </c>
      <c r="E255" s="13" t="s">
        <v>807</v>
      </c>
      <c r="F255" t="s">
        <v>15</v>
      </c>
      <c r="H255" t="s">
        <v>16</v>
      </c>
      <c r="I255" t="s">
        <v>1540</v>
      </c>
      <c r="J255" t="s">
        <v>1699</v>
      </c>
      <c r="K255">
        <v>705</v>
      </c>
      <c r="L255" t="s">
        <v>1185</v>
      </c>
    </row>
    <row r="256" spans="1:12" ht="17">
      <c r="A256" s="42">
        <v>13</v>
      </c>
      <c r="B256" s="42">
        <v>2626484</v>
      </c>
      <c r="C256" s="39"/>
      <c r="D256" s="14">
        <v>24</v>
      </c>
      <c r="E256" s="13" t="s">
        <v>1300</v>
      </c>
      <c r="F256" t="s">
        <v>15</v>
      </c>
      <c r="H256" t="s">
        <v>16</v>
      </c>
      <c r="I256" t="s">
        <v>1540</v>
      </c>
      <c r="J256" t="s">
        <v>1699</v>
      </c>
      <c r="K256">
        <v>766</v>
      </c>
      <c r="L256" t="s">
        <v>1185</v>
      </c>
    </row>
    <row r="257" spans="1:12" ht="17">
      <c r="A257" s="42">
        <v>13</v>
      </c>
      <c r="B257" s="42">
        <v>2626545</v>
      </c>
      <c r="C257" s="39"/>
      <c r="D257" s="14">
        <v>24</v>
      </c>
      <c r="E257" s="13" t="s">
        <v>792</v>
      </c>
      <c r="F257" t="s">
        <v>15</v>
      </c>
      <c r="H257" t="s">
        <v>16</v>
      </c>
      <c r="I257" t="s">
        <v>1540</v>
      </c>
      <c r="J257" t="s">
        <v>1699</v>
      </c>
      <c r="K257">
        <v>827</v>
      </c>
      <c r="L257" t="s">
        <v>1185</v>
      </c>
    </row>
    <row r="258" spans="1:12" ht="17">
      <c r="A258" s="42">
        <v>13</v>
      </c>
      <c r="B258" s="42">
        <v>2626587</v>
      </c>
      <c r="C258" s="39"/>
      <c r="D258" s="14">
        <v>45</v>
      </c>
      <c r="E258" s="13" t="s">
        <v>1655</v>
      </c>
      <c r="F258" t="s">
        <v>15</v>
      </c>
      <c r="H258" t="s">
        <v>16</v>
      </c>
      <c r="I258" t="s">
        <v>1540</v>
      </c>
      <c r="J258" t="s">
        <v>1699</v>
      </c>
      <c r="K258">
        <v>869</v>
      </c>
      <c r="L258" t="s">
        <v>1185</v>
      </c>
    </row>
    <row r="259" spans="1:12" ht="17">
      <c r="A259" s="42">
        <v>13</v>
      </c>
      <c r="B259" s="42">
        <v>2626636</v>
      </c>
      <c r="C259" s="39"/>
      <c r="D259" s="14">
        <v>24</v>
      </c>
      <c r="E259" s="13" t="s">
        <v>794</v>
      </c>
      <c r="F259" t="s">
        <v>15</v>
      </c>
      <c r="H259" t="s">
        <v>16</v>
      </c>
      <c r="I259" t="s">
        <v>1540</v>
      </c>
      <c r="J259" t="s">
        <v>1699</v>
      </c>
      <c r="K259">
        <v>918</v>
      </c>
      <c r="L259" t="s">
        <v>1185</v>
      </c>
    </row>
    <row r="260" spans="1:12" ht="17">
      <c r="A260" s="42">
        <v>13</v>
      </c>
      <c r="B260" s="42">
        <v>2626685</v>
      </c>
      <c r="C260" s="39"/>
      <c r="D260" s="14">
        <v>45</v>
      </c>
      <c r="E260" s="13" t="s">
        <v>1649</v>
      </c>
      <c r="F260" t="s">
        <v>15</v>
      </c>
      <c r="H260" t="s">
        <v>16</v>
      </c>
      <c r="I260" t="s">
        <v>1540</v>
      </c>
      <c r="J260" t="s">
        <v>1699</v>
      </c>
      <c r="K260">
        <v>967</v>
      </c>
      <c r="L260" t="s">
        <v>1185</v>
      </c>
    </row>
    <row r="261" spans="1:12" ht="17">
      <c r="A261" s="42">
        <v>13</v>
      </c>
      <c r="B261" s="42">
        <v>2626734</v>
      </c>
      <c r="C261" s="39"/>
      <c r="D261" s="14">
        <v>45</v>
      </c>
      <c r="E261" s="13" t="s">
        <v>1655</v>
      </c>
      <c r="F261" t="s">
        <v>15</v>
      </c>
      <c r="H261" t="s">
        <v>16</v>
      </c>
      <c r="I261" t="s">
        <v>1540</v>
      </c>
      <c r="J261" t="s">
        <v>1699</v>
      </c>
      <c r="K261">
        <v>1016</v>
      </c>
      <c r="L261" t="s">
        <v>1185</v>
      </c>
    </row>
    <row r="262" spans="1:12" ht="17">
      <c r="A262" s="42">
        <v>13</v>
      </c>
      <c r="B262" s="42">
        <v>2626783</v>
      </c>
      <c r="C262" s="39"/>
      <c r="D262" s="14">
        <v>24</v>
      </c>
      <c r="E262" s="13" t="s">
        <v>796</v>
      </c>
      <c r="F262" t="s">
        <v>15</v>
      </c>
      <c r="H262" t="s">
        <v>16</v>
      </c>
      <c r="I262" t="s">
        <v>1540</v>
      </c>
      <c r="J262" t="s">
        <v>1699</v>
      </c>
      <c r="K262">
        <v>1065</v>
      </c>
      <c r="L262" t="s">
        <v>1185</v>
      </c>
    </row>
    <row r="263" spans="1:12" ht="17">
      <c r="A263" s="42">
        <v>13</v>
      </c>
      <c r="B263" s="42">
        <v>2626811</v>
      </c>
      <c r="C263" s="39"/>
      <c r="D263" s="14">
        <v>24</v>
      </c>
      <c r="E263" s="13" t="s">
        <v>796</v>
      </c>
      <c r="F263" t="s">
        <v>15</v>
      </c>
      <c r="H263" t="s">
        <v>16</v>
      </c>
      <c r="I263" t="s">
        <v>1540</v>
      </c>
      <c r="J263" t="s">
        <v>1699</v>
      </c>
      <c r="K263">
        <v>1093</v>
      </c>
      <c r="L263" t="s">
        <v>1185</v>
      </c>
    </row>
    <row r="264" spans="1:12" ht="17">
      <c r="A264" s="12" t="s">
        <v>351</v>
      </c>
      <c r="B264" s="42">
        <v>2532680</v>
      </c>
      <c r="C264" s="14">
        <f>2626858-(B264+D264)+2</f>
        <v>94150</v>
      </c>
      <c r="D264" s="14">
        <v>30</v>
      </c>
      <c r="E264" s="13" t="s">
        <v>1686</v>
      </c>
      <c r="H264" t="s">
        <v>40</v>
      </c>
      <c r="I264" t="s">
        <v>1580</v>
      </c>
      <c r="J264" t="s">
        <v>1698</v>
      </c>
      <c r="K264">
        <v>0</v>
      </c>
      <c r="L264" t="s">
        <v>1104</v>
      </c>
    </row>
    <row r="265" spans="1:12" ht="17">
      <c r="A265" s="12" t="s">
        <v>351</v>
      </c>
      <c r="B265" s="42">
        <v>2532743</v>
      </c>
      <c r="C265" s="14">
        <f t="shared" ref="C265:C269" si="11">2626858-(B265+D265)+2</f>
        <v>94087</v>
      </c>
      <c r="D265" s="14">
        <v>30</v>
      </c>
      <c r="E265" s="13" t="s">
        <v>1647</v>
      </c>
      <c r="H265" t="s">
        <v>40</v>
      </c>
      <c r="I265" t="s">
        <v>1580</v>
      </c>
      <c r="J265" t="s">
        <v>1698</v>
      </c>
      <c r="K265">
        <v>0</v>
      </c>
      <c r="L265" t="s">
        <v>1104</v>
      </c>
    </row>
    <row r="266" spans="1:12" ht="17">
      <c r="A266" s="12" t="s">
        <v>351</v>
      </c>
      <c r="B266" s="42">
        <v>2532788</v>
      </c>
      <c r="C266" s="14">
        <f t="shared" si="11"/>
        <v>94042</v>
      </c>
      <c r="D266" s="14">
        <v>30</v>
      </c>
      <c r="E266" s="13" t="s">
        <v>1687</v>
      </c>
      <c r="H266" t="s">
        <v>40</v>
      </c>
      <c r="I266" t="s">
        <v>1580</v>
      </c>
      <c r="J266" t="s">
        <v>1698</v>
      </c>
      <c r="K266">
        <v>0</v>
      </c>
      <c r="L266" t="s">
        <v>1104</v>
      </c>
    </row>
    <row r="267" spans="1:12" ht="17">
      <c r="A267" s="12" t="s">
        <v>351</v>
      </c>
      <c r="B267" s="42">
        <v>2626665</v>
      </c>
      <c r="C267" s="14">
        <f t="shared" si="11"/>
        <v>150</v>
      </c>
      <c r="D267" s="14">
        <v>45</v>
      </c>
      <c r="E267" s="13" t="s">
        <v>1688</v>
      </c>
      <c r="F267" t="s">
        <v>15</v>
      </c>
      <c r="H267" t="s">
        <v>16</v>
      </c>
      <c r="I267" t="s">
        <v>1581</v>
      </c>
      <c r="J267" t="s">
        <v>1699</v>
      </c>
      <c r="K267">
        <v>1652</v>
      </c>
      <c r="L267" t="s">
        <v>1207</v>
      </c>
    </row>
    <row r="268" spans="1:12" ht="17">
      <c r="A268" s="12" t="s">
        <v>351</v>
      </c>
      <c r="B268" s="42">
        <v>2626749</v>
      </c>
      <c r="C268" s="14">
        <f t="shared" si="11"/>
        <v>66</v>
      </c>
      <c r="D268" s="14">
        <v>45</v>
      </c>
      <c r="E268" s="13" t="s">
        <v>1688</v>
      </c>
      <c r="F268" t="s">
        <v>15</v>
      </c>
      <c r="H268" t="s">
        <v>16</v>
      </c>
      <c r="I268" t="s">
        <v>1581</v>
      </c>
      <c r="J268" t="s">
        <v>1699</v>
      </c>
      <c r="K268">
        <v>1736</v>
      </c>
      <c r="L268" t="s">
        <v>1207</v>
      </c>
    </row>
    <row r="269" spans="1:12" ht="17">
      <c r="A269" s="12" t="s">
        <v>351</v>
      </c>
      <c r="B269" s="42">
        <v>2626805</v>
      </c>
      <c r="C269" s="14">
        <f t="shared" si="11"/>
        <v>10</v>
      </c>
      <c r="D269" s="14">
        <v>45</v>
      </c>
      <c r="E269" s="13" t="s">
        <v>1688</v>
      </c>
      <c r="F269" t="s">
        <v>15</v>
      </c>
      <c r="H269" t="s">
        <v>16</v>
      </c>
      <c r="I269" t="s">
        <v>1581</v>
      </c>
      <c r="J269" t="s">
        <v>1699</v>
      </c>
      <c r="K269">
        <v>1792</v>
      </c>
      <c r="L269" t="s">
        <v>1207</v>
      </c>
    </row>
    <row r="270" spans="1:12" ht="17">
      <c r="A270" s="14">
        <v>14</v>
      </c>
      <c r="B270" s="14">
        <v>90832</v>
      </c>
      <c r="C270" s="39"/>
      <c r="D270" s="14">
        <v>32</v>
      </c>
      <c r="E270" s="13" t="s">
        <v>1689</v>
      </c>
      <c r="H270" t="s">
        <v>40</v>
      </c>
      <c r="I270" t="s">
        <v>1541</v>
      </c>
      <c r="J270" t="s">
        <v>1698</v>
      </c>
      <c r="K270">
        <v>0</v>
      </c>
      <c r="L270" t="s">
        <v>1589</v>
      </c>
    </row>
    <row r="271" spans="1:12" ht="17">
      <c r="A271" s="42">
        <v>14</v>
      </c>
      <c r="B271" s="42">
        <v>2484589</v>
      </c>
      <c r="C271" s="39"/>
      <c r="D271" s="14">
        <v>25</v>
      </c>
      <c r="E271" s="13" t="s">
        <v>1690</v>
      </c>
      <c r="H271" t="s">
        <v>40</v>
      </c>
      <c r="I271" t="s">
        <v>1542</v>
      </c>
      <c r="J271" t="s">
        <v>1698</v>
      </c>
      <c r="K271">
        <v>0</v>
      </c>
      <c r="L271" t="s">
        <v>1104</v>
      </c>
    </row>
    <row r="272" spans="1:12" ht="17">
      <c r="A272" s="42">
        <v>14</v>
      </c>
      <c r="B272" s="42">
        <v>2500454</v>
      </c>
      <c r="C272" s="39"/>
      <c r="D272" s="14">
        <v>24</v>
      </c>
      <c r="E272" s="13" t="s">
        <v>1338</v>
      </c>
      <c r="H272" t="s">
        <v>40</v>
      </c>
      <c r="I272" t="s">
        <v>1543</v>
      </c>
      <c r="J272" t="s">
        <v>1698</v>
      </c>
      <c r="K272">
        <v>0</v>
      </c>
      <c r="L272" t="s">
        <v>1374</v>
      </c>
    </row>
    <row r="273" spans="1:12" ht="17">
      <c r="A273" s="42">
        <v>14</v>
      </c>
      <c r="B273" s="42">
        <v>2515392</v>
      </c>
      <c r="C273" s="39"/>
      <c r="D273" s="14">
        <v>45</v>
      </c>
      <c r="E273" s="13" t="s">
        <v>1688</v>
      </c>
      <c r="F273" t="s">
        <v>15</v>
      </c>
      <c r="H273" t="s">
        <v>16</v>
      </c>
      <c r="I273" t="s">
        <v>1544</v>
      </c>
      <c r="J273" t="s">
        <v>1699</v>
      </c>
      <c r="K273">
        <v>939</v>
      </c>
      <c r="L273" t="s">
        <v>1185</v>
      </c>
    </row>
    <row r="274" spans="1:12" ht="17">
      <c r="A274" s="42">
        <v>14</v>
      </c>
      <c r="B274" s="42">
        <v>2515448</v>
      </c>
      <c r="C274" s="39"/>
      <c r="D274" s="14">
        <v>45</v>
      </c>
      <c r="E274" s="13" t="s">
        <v>1688</v>
      </c>
      <c r="F274" t="s">
        <v>15</v>
      </c>
      <c r="H274" t="s">
        <v>16</v>
      </c>
      <c r="I274" t="s">
        <v>1544</v>
      </c>
      <c r="J274" t="s">
        <v>1699</v>
      </c>
      <c r="K274">
        <v>995</v>
      </c>
      <c r="L274" t="s">
        <v>1185</v>
      </c>
    </row>
    <row r="275" spans="1:12" ht="17">
      <c r="A275" s="42">
        <v>14</v>
      </c>
      <c r="B275" s="42">
        <v>2515504</v>
      </c>
      <c r="C275" s="39"/>
      <c r="D275" s="14">
        <v>45</v>
      </c>
      <c r="E275" s="13" t="s">
        <v>1651</v>
      </c>
      <c r="F275" t="s">
        <v>15</v>
      </c>
      <c r="H275" t="s">
        <v>16</v>
      </c>
      <c r="I275" t="s">
        <v>1544</v>
      </c>
      <c r="J275" t="s">
        <v>1699</v>
      </c>
      <c r="K275">
        <v>1051</v>
      </c>
      <c r="L275" t="s">
        <v>1185</v>
      </c>
    </row>
    <row r="276" spans="1:12" ht="17">
      <c r="A276" s="42">
        <v>14</v>
      </c>
      <c r="B276" s="42">
        <v>2515560</v>
      </c>
      <c r="C276" s="39"/>
      <c r="D276" s="14">
        <v>45</v>
      </c>
      <c r="E276" s="13" t="s">
        <v>1650</v>
      </c>
      <c r="F276" t="s">
        <v>15</v>
      </c>
      <c r="H276" t="s">
        <v>16</v>
      </c>
      <c r="I276" t="s">
        <v>1544</v>
      </c>
      <c r="J276" t="s">
        <v>1699</v>
      </c>
      <c r="K276">
        <v>1107</v>
      </c>
      <c r="L276" t="s">
        <v>1185</v>
      </c>
    </row>
    <row r="277" spans="1:12" ht="17">
      <c r="A277" s="42">
        <v>14</v>
      </c>
      <c r="B277" s="42">
        <v>2515630</v>
      </c>
      <c r="C277" s="39"/>
      <c r="D277" s="14">
        <v>24</v>
      </c>
      <c r="E277" s="13" t="s">
        <v>802</v>
      </c>
      <c r="F277" t="s">
        <v>15</v>
      </c>
      <c r="H277" t="s">
        <v>16</v>
      </c>
      <c r="I277" t="s">
        <v>1544</v>
      </c>
      <c r="J277" t="s">
        <v>1699</v>
      </c>
      <c r="K277">
        <v>1177</v>
      </c>
      <c r="L277" t="s">
        <v>1185</v>
      </c>
    </row>
    <row r="278" spans="1:12" ht="17">
      <c r="A278" s="42">
        <v>14</v>
      </c>
      <c r="B278" s="42">
        <v>2515658</v>
      </c>
      <c r="C278" s="39"/>
      <c r="D278" s="14">
        <v>24</v>
      </c>
      <c r="E278" s="13" t="s">
        <v>807</v>
      </c>
      <c r="F278" t="s">
        <v>15</v>
      </c>
      <c r="H278" t="s">
        <v>16</v>
      </c>
      <c r="I278" t="s">
        <v>1544</v>
      </c>
      <c r="J278" t="s">
        <v>1699</v>
      </c>
      <c r="K278">
        <v>1205</v>
      </c>
      <c r="L278" t="s">
        <v>1185</v>
      </c>
    </row>
    <row r="279" spans="1:12" ht="17">
      <c r="A279" s="42">
        <v>14</v>
      </c>
      <c r="B279" s="42">
        <v>2515700</v>
      </c>
      <c r="C279" s="39"/>
      <c r="D279" s="14">
        <v>24</v>
      </c>
      <c r="E279" s="13" t="s">
        <v>792</v>
      </c>
      <c r="F279" t="s">
        <v>15</v>
      </c>
      <c r="H279" t="s">
        <v>16</v>
      </c>
      <c r="I279" t="s">
        <v>1544</v>
      </c>
      <c r="J279" t="s">
        <v>1699</v>
      </c>
      <c r="K279">
        <v>1247</v>
      </c>
      <c r="L279" t="s">
        <v>1185</v>
      </c>
    </row>
    <row r="280" spans="1:12" ht="17">
      <c r="A280" s="42">
        <v>14</v>
      </c>
      <c r="B280" s="42">
        <v>2515741</v>
      </c>
      <c r="C280" s="39"/>
      <c r="D280" s="14">
        <v>24</v>
      </c>
      <c r="E280" s="13" t="s">
        <v>796</v>
      </c>
      <c r="F280" t="s">
        <v>15</v>
      </c>
      <c r="H280" t="s">
        <v>16</v>
      </c>
      <c r="I280" t="s">
        <v>1544</v>
      </c>
      <c r="J280" t="s">
        <v>1699</v>
      </c>
      <c r="K280">
        <v>1288</v>
      </c>
      <c r="L280" t="s">
        <v>1185</v>
      </c>
    </row>
    <row r="281" spans="1:12" ht="17">
      <c r="A281" s="42">
        <v>14</v>
      </c>
      <c r="B281" s="42">
        <v>2515769</v>
      </c>
      <c r="C281" s="39"/>
      <c r="D281" s="14">
        <v>45</v>
      </c>
      <c r="E281" s="13" t="s">
        <v>1594</v>
      </c>
      <c r="F281" t="s">
        <v>15</v>
      </c>
      <c r="H281" t="s">
        <v>16</v>
      </c>
      <c r="I281" t="s">
        <v>1544</v>
      </c>
      <c r="J281" t="s">
        <v>1699</v>
      </c>
      <c r="K281">
        <v>1316</v>
      </c>
      <c r="L281" t="s">
        <v>1185</v>
      </c>
    </row>
    <row r="282" spans="1:12" ht="17">
      <c r="A282" s="42">
        <v>14</v>
      </c>
      <c r="B282" s="42">
        <v>2515818</v>
      </c>
      <c r="C282" s="39"/>
      <c r="D282" s="14">
        <v>24</v>
      </c>
      <c r="E282" s="13" t="s">
        <v>792</v>
      </c>
      <c r="F282" t="s">
        <v>15</v>
      </c>
      <c r="H282" t="s">
        <v>16</v>
      </c>
      <c r="I282" t="s">
        <v>1544</v>
      </c>
      <c r="J282" t="s">
        <v>1699</v>
      </c>
      <c r="K282">
        <v>1365</v>
      </c>
      <c r="L282" t="s">
        <v>1185</v>
      </c>
    </row>
    <row r="283" spans="1:12" ht="17">
      <c r="A283" s="42">
        <v>14</v>
      </c>
      <c r="B283" s="42">
        <v>2515846</v>
      </c>
      <c r="C283" s="39"/>
      <c r="D283" s="14">
        <v>24</v>
      </c>
      <c r="E283" s="13" t="s">
        <v>792</v>
      </c>
      <c r="F283" t="s">
        <v>15</v>
      </c>
      <c r="H283" t="s">
        <v>16</v>
      </c>
      <c r="I283" t="s">
        <v>1544</v>
      </c>
      <c r="J283" t="s">
        <v>1699</v>
      </c>
      <c r="K283">
        <v>1393</v>
      </c>
      <c r="L283" t="s">
        <v>1185</v>
      </c>
    </row>
    <row r="284" spans="1:12" ht="17">
      <c r="A284" s="42">
        <v>14</v>
      </c>
      <c r="B284" s="42">
        <v>2515874</v>
      </c>
      <c r="C284" s="39"/>
      <c r="D284" s="14">
        <v>24</v>
      </c>
      <c r="E284" s="13" t="s">
        <v>796</v>
      </c>
      <c r="F284" t="s">
        <v>15</v>
      </c>
      <c r="H284" t="s">
        <v>16</v>
      </c>
      <c r="I284" t="s">
        <v>1544</v>
      </c>
      <c r="J284" t="s">
        <v>1699</v>
      </c>
      <c r="K284">
        <v>1421</v>
      </c>
      <c r="L284" t="s">
        <v>1185</v>
      </c>
    </row>
    <row r="285" spans="1:12" ht="17">
      <c r="A285" s="42">
        <v>14</v>
      </c>
      <c r="B285" s="42">
        <v>2515909</v>
      </c>
      <c r="C285" s="39"/>
      <c r="D285" s="14">
        <v>45</v>
      </c>
      <c r="E285" s="13" t="s">
        <v>1691</v>
      </c>
      <c r="F285" t="s">
        <v>15</v>
      </c>
      <c r="H285" t="s">
        <v>16</v>
      </c>
      <c r="I285" t="s">
        <v>1544</v>
      </c>
      <c r="J285" t="s">
        <v>1699</v>
      </c>
      <c r="K285">
        <v>1456</v>
      </c>
      <c r="L285" t="s">
        <v>1185</v>
      </c>
    </row>
    <row r="286" spans="1:12" ht="17">
      <c r="A286" s="42">
        <v>14</v>
      </c>
      <c r="B286" s="42">
        <v>2515958</v>
      </c>
      <c r="C286" s="39"/>
      <c r="D286" s="14">
        <v>24</v>
      </c>
      <c r="E286" s="13" t="s">
        <v>807</v>
      </c>
      <c r="F286" t="s">
        <v>15</v>
      </c>
      <c r="H286" t="s">
        <v>16</v>
      </c>
      <c r="I286" t="s">
        <v>1544</v>
      </c>
      <c r="J286" t="s">
        <v>1699</v>
      </c>
      <c r="K286">
        <v>1505</v>
      </c>
      <c r="L286" t="s">
        <v>1185</v>
      </c>
    </row>
    <row r="287" spans="1:12" ht="17">
      <c r="A287" s="42">
        <v>14</v>
      </c>
      <c r="B287" s="42">
        <v>2516007</v>
      </c>
      <c r="C287" s="39"/>
      <c r="D287" s="14">
        <v>24</v>
      </c>
      <c r="E287" s="13" t="s">
        <v>802</v>
      </c>
      <c r="F287" t="s">
        <v>15</v>
      </c>
      <c r="H287" t="s">
        <v>16</v>
      </c>
      <c r="I287" t="s">
        <v>1544</v>
      </c>
      <c r="J287" t="s">
        <v>1699</v>
      </c>
      <c r="K287">
        <v>1554</v>
      </c>
      <c r="L287" t="s">
        <v>1185</v>
      </c>
    </row>
    <row r="288" spans="1:12" ht="17">
      <c r="A288" s="12" t="s">
        <v>369</v>
      </c>
      <c r="B288" s="14">
        <v>583030</v>
      </c>
      <c r="C288" s="14">
        <f>2516057-(B288+D288)+2</f>
        <v>1932998</v>
      </c>
      <c r="D288" s="14">
        <v>31</v>
      </c>
      <c r="E288" s="13" t="s">
        <v>1692</v>
      </c>
      <c r="H288" t="s">
        <v>40</v>
      </c>
      <c r="I288" t="s">
        <v>1582</v>
      </c>
      <c r="J288" t="s">
        <v>1699</v>
      </c>
      <c r="K288">
        <v>0</v>
      </c>
      <c r="L288" t="s">
        <v>1445</v>
      </c>
    </row>
    <row r="289" spans="1:12" ht="17">
      <c r="A289" s="12" t="s">
        <v>369</v>
      </c>
      <c r="B289" s="14">
        <v>776744</v>
      </c>
      <c r="C289" s="14">
        <f t="shared" ref="C289:C295" si="12">2516057-(B289+D289)+2</f>
        <v>1739276</v>
      </c>
      <c r="D289" s="14">
        <v>39</v>
      </c>
      <c r="E289" s="13" t="s">
        <v>1693</v>
      </c>
      <c r="H289" t="s">
        <v>40</v>
      </c>
      <c r="I289" t="s">
        <v>1583</v>
      </c>
      <c r="J289" t="s">
        <v>1699</v>
      </c>
      <c r="K289">
        <v>0</v>
      </c>
      <c r="L289" t="s">
        <v>1584</v>
      </c>
    </row>
    <row r="290" spans="1:12" ht="17">
      <c r="A290" s="12" t="s">
        <v>369</v>
      </c>
      <c r="B290" s="42">
        <v>1050614</v>
      </c>
      <c r="C290" s="14">
        <f t="shared" si="12"/>
        <v>1465419</v>
      </c>
      <c r="D290" s="14">
        <v>26</v>
      </c>
      <c r="E290" s="13" t="s">
        <v>1694</v>
      </c>
      <c r="H290" t="s">
        <v>40</v>
      </c>
      <c r="I290" t="s">
        <v>1585</v>
      </c>
      <c r="J290" t="s">
        <v>1698</v>
      </c>
      <c r="K290">
        <v>0</v>
      </c>
      <c r="L290" t="s">
        <v>213</v>
      </c>
    </row>
    <row r="291" spans="1:12" ht="17">
      <c r="A291" s="12" t="s">
        <v>369</v>
      </c>
      <c r="B291" s="42">
        <v>1602870</v>
      </c>
      <c r="C291" s="14">
        <f t="shared" si="12"/>
        <v>913159</v>
      </c>
      <c r="D291" s="14">
        <v>30</v>
      </c>
      <c r="E291" s="13" t="s">
        <v>1695</v>
      </c>
      <c r="H291" t="s">
        <v>30</v>
      </c>
      <c r="I291" t="s">
        <v>1586</v>
      </c>
      <c r="J291" t="s">
        <v>1699</v>
      </c>
      <c r="K291">
        <v>-222</v>
      </c>
      <c r="L291" t="s">
        <v>1587</v>
      </c>
    </row>
    <row r="292" spans="1:12" ht="17">
      <c r="A292" s="12" t="s">
        <v>369</v>
      </c>
      <c r="B292" s="42">
        <v>2515904</v>
      </c>
      <c r="C292" s="14">
        <f t="shared" si="12"/>
        <v>110</v>
      </c>
      <c r="D292" s="14">
        <v>45</v>
      </c>
      <c r="E292" s="13" t="s">
        <v>1696</v>
      </c>
      <c r="F292" t="s">
        <v>15</v>
      </c>
      <c r="H292" t="s">
        <v>16</v>
      </c>
      <c r="I292" t="s">
        <v>1588</v>
      </c>
      <c r="J292" t="s">
        <v>1699</v>
      </c>
      <c r="K292">
        <v>952</v>
      </c>
      <c r="L292" t="s">
        <v>1589</v>
      </c>
    </row>
    <row r="293" spans="1:12" ht="17">
      <c r="A293" s="12" t="s">
        <v>369</v>
      </c>
      <c r="B293" s="42">
        <v>2515960</v>
      </c>
      <c r="C293" s="14">
        <f t="shared" si="12"/>
        <v>75</v>
      </c>
      <c r="D293" s="14">
        <v>24</v>
      </c>
      <c r="E293" s="13" t="s">
        <v>794</v>
      </c>
      <c r="F293" t="s">
        <v>15</v>
      </c>
      <c r="H293" t="s">
        <v>16</v>
      </c>
      <c r="I293" t="s">
        <v>1588</v>
      </c>
      <c r="J293" t="s">
        <v>1699</v>
      </c>
      <c r="K293">
        <v>987</v>
      </c>
      <c r="L293" t="s">
        <v>1589</v>
      </c>
    </row>
    <row r="294" spans="1:12" ht="17">
      <c r="A294" s="12" t="s">
        <v>369</v>
      </c>
      <c r="B294" s="42">
        <v>2515988</v>
      </c>
      <c r="C294" s="14">
        <f t="shared" si="12"/>
        <v>40</v>
      </c>
      <c r="D294" s="14">
        <v>31</v>
      </c>
      <c r="E294" s="13" t="s">
        <v>1697</v>
      </c>
      <c r="F294" t="s">
        <v>15</v>
      </c>
      <c r="H294" t="s">
        <v>16</v>
      </c>
      <c r="I294" t="s">
        <v>1588</v>
      </c>
      <c r="J294" t="s">
        <v>1699</v>
      </c>
      <c r="K294">
        <v>1022</v>
      </c>
      <c r="L294" t="s">
        <v>1589</v>
      </c>
    </row>
    <row r="295" spans="1:12" ht="17">
      <c r="A295" s="12" t="s">
        <v>369</v>
      </c>
      <c r="B295" s="42">
        <v>2516023</v>
      </c>
      <c r="C295" s="14">
        <f t="shared" si="12"/>
        <v>12</v>
      </c>
      <c r="D295" s="14">
        <v>24</v>
      </c>
      <c r="E295" s="13" t="s">
        <v>792</v>
      </c>
      <c r="F295" t="s">
        <v>15</v>
      </c>
      <c r="H295" t="s">
        <v>16</v>
      </c>
      <c r="I295" t="s">
        <v>1588</v>
      </c>
      <c r="J295" t="s">
        <v>1699</v>
      </c>
      <c r="K295">
        <v>1050</v>
      </c>
      <c r="L295" t="s">
        <v>1589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P.adleri G01</vt:lpstr>
      <vt:lpstr>P.gaboni G01</vt:lpstr>
      <vt:lpstr>P.blacklocki G01</vt:lpstr>
      <vt:lpstr>P.billcollinsi G01</vt:lpstr>
      <vt:lpstr>P.reichenowi G01</vt:lpstr>
      <vt:lpstr>P.praefalciparum G01</vt:lpstr>
      <vt:lpstr>P.falciparum 3d7</vt:lpstr>
      <vt:lpstr>P.relictum SGS1-like</vt:lpstr>
      <vt:lpstr>P.gallinaceum 8A</vt:lpstr>
      <vt:lpstr>P.berghei ANKA</vt:lpstr>
      <vt:lpstr>P.chabaudi CHAS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2019-08-13T14:34:48Z</dcterms:created>
  <dcterms:modified xsi:type="dcterms:W3CDTF">2019-10-30T23:19:04Z</dcterms:modified>
</cp:coreProperties>
</file>